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firstSheet="2" activeTab="5"/>
  </bookViews>
  <sheets>
    <sheet name="załącznik 1" sheetId="1" r:id="rId1"/>
    <sheet name="załącznik 2" sheetId="2" r:id="rId2"/>
    <sheet name="załącznik 1a" sheetId="3" r:id="rId3"/>
    <sheet name="Załącznik 2a" sheetId="4" r:id="rId4"/>
    <sheet name="załącznik 3" sheetId="5" r:id="rId5"/>
    <sheet name="załącznik 3a" sheetId="6" r:id="rId6"/>
    <sheet name="załącznik 3b" sheetId="7" r:id="rId7"/>
    <sheet name="załącznik 4" sheetId="8" r:id="rId8"/>
  </sheets>
  <definedNames/>
  <calcPr fullCalcOnLoad="1"/>
</workbook>
</file>

<file path=xl/sharedStrings.xml><?xml version="1.0" encoding="utf-8"?>
<sst xmlns="http://schemas.openxmlformats.org/spreadsheetml/2006/main" count="1794" uniqueCount="803">
  <si>
    <t>ZAŁĄCZNIK NR 1</t>
  </si>
  <si>
    <t xml:space="preserve">do Uchwały Nr </t>
  </si>
  <si>
    <t xml:space="preserve">do Uchwały Nr 113/XVII/2008 </t>
  </si>
  <si>
    <t>Rady Powiatu Grodziskiego</t>
  </si>
  <si>
    <t>z dnia 31  stycznia  2008 r.</t>
  </si>
  <si>
    <t>z dnia 20 marca 2008 r.</t>
  </si>
  <si>
    <t>PLAN DOCHODÓW 2008 rok</t>
  </si>
  <si>
    <t xml:space="preserve">DZIAŁ </t>
  </si>
  <si>
    <t>Rozdział</t>
  </si>
  <si>
    <t xml:space="preserve">§ </t>
  </si>
  <si>
    <t>Żródło dochodów</t>
  </si>
  <si>
    <t>Plan przed zmianami</t>
  </si>
  <si>
    <t>Zmiany 31.01.2008</t>
  </si>
  <si>
    <t>Zmiany 20.03.2008</t>
  </si>
  <si>
    <t>Plan po zmianach</t>
  </si>
  <si>
    <t>010</t>
  </si>
  <si>
    <t>01005</t>
  </si>
  <si>
    <t>dotacje celowe na zadania bieżace</t>
  </si>
  <si>
    <t>Rolnictwo</t>
  </si>
  <si>
    <t>Prace geodezyjno - urządzeniowe</t>
  </si>
  <si>
    <t>z zakresu administracji  rządowej</t>
  </si>
  <si>
    <t>i Łowiectwo</t>
  </si>
  <si>
    <t>na potrzeby rolnictwa</t>
  </si>
  <si>
    <t>Dział 010-suma</t>
  </si>
  <si>
    <t>084</t>
  </si>
  <si>
    <t xml:space="preserve">Transport </t>
  </si>
  <si>
    <t>Drogi publiczne powiatowe</t>
  </si>
  <si>
    <t>Wpływy ze sprzedaży wyrobów</t>
  </si>
  <si>
    <t xml:space="preserve">i łączność </t>
  </si>
  <si>
    <t>i składników majątkowych</t>
  </si>
  <si>
    <t>6300</t>
  </si>
  <si>
    <t>wpływy z tytułu pomocy finansowej</t>
  </si>
  <si>
    <t>Transport i łączność</t>
  </si>
  <si>
    <t>udzielanej między jst na dofinans.</t>
  </si>
  <si>
    <t>własnych zadań inwestycyjnych</t>
  </si>
  <si>
    <t>i zakupów inwestycyjnych</t>
  </si>
  <si>
    <t>Dział 600-suma</t>
  </si>
  <si>
    <t>0750</t>
  </si>
  <si>
    <t>dochody z najmu i dzierżawy</t>
  </si>
  <si>
    <t>Gospodarka</t>
  </si>
  <si>
    <t xml:space="preserve">Gospodarka gruntami </t>
  </si>
  <si>
    <t>składników majątkowych jst</t>
  </si>
  <si>
    <t>mieszkaniowa</t>
  </si>
  <si>
    <t xml:space="preserve">i nieruchomościami </t>
  </si>
  <si>
    <t>0870</t>
  </si>
  <si>
    <t>wpływy ze sprzedaży składników</t>
  </si>
  <si>
    <t>majątkowych</t>
  </si>
  <si>
    <t>0970</t>
  </si>
  <si>
    <t>wpływy z różnych dochodów</t>
  </si>
  <si>
    <t>0920</t>
  </si>
  <si>
    <t>pozostałe odsetki</t>
  </si>
  <si>
    <t>2110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</si>
  <si>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</si>
  <si>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</si>
  <si>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</si>
  <si>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</si>
  <si>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</si>
  <si>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Dział 700-suma</t>
  </si>
  <si>
    <t>71013</t>
  </si>
  <si>
    <t>Działalność</t>
  </si>
  <si>
    <t>Prace geodezyjne i kartograf.</t>
  </si>
  <si>
    <t>usługowa</t>
  </si>
  <si>
    <t>(nieinwestycyjne)</t>
  </si>
  <si>
    <t>2710</t>
  </si>
  <si>
    <t xml:space="preserve">między jst na dofinansownaie </t>
  </si>
  <si>
    <t>własnych zadań bieżących</t>
  </si>
  <si>
    <t>71014</t>
  </si>
  <si>
    <t>Opracowania geodezyjne</t>
  </si>
  <si>
    <t>i kartograficzne</t>
  </si>
  <si>
    <t>71015</t>
  </si>
  <si>
    <t>0690</t>
  </si>
  <si>
    <t>wpływy z różnych opłat</t>
  </si>
  <si>
    <t xml:space="preserve">Nadzór budowlany </t>
  </si>
  <si>
    <t>6410</t>
  </si>
  <si>
    <t>dotacje celowe na inwestycje</t>
  </si>
  <si>
    <t>z zakresu administracji rządowej</t>
  </si>
  <si>
    <t>realizowane przez powiat</t>
  </si>
  <si>
    <t>Dział 710-suma</t>
  </si>
  <si>
    <t xml:space="preserve">Administracja </t>
  </si>
  <si>
    <t>Urzędy wojewódzkie</t>
  </si>
  <si>
    <t>publiczna</t>
  </si>
  <si>
    <t>Starostwo Powiatowe</t>
  </si>
  <si>
    <t>75045</t>
  </si>
  <si>
    <t>Komisje poborowe</t>
  </si>
  <si>
    <t>Dział 750-suma</t>
  </si>
  <si>
    <t>Bezpieczeństwo</t>
  </si>
  <si>
    <t>Komendy powiatowe</t>
  </si>
  <si>
    <t>publiczne i ochrona</t>
  </si>
  <si>
    <t>Państwowej Straży Pożarnej</t>
  </si>
  <si>
    <t>przeciwpożarowa</t>
  </si>
  <si>
    <t>Obrona cywilna</t>
  </si>
  <si>
    <t>Dział 754-suma</t>
  </si>
  <si>
    <t>0420</t>
  </si>
  <si>
    <t>wpływy z opłaty komunikacyjnej</t>
  </si>
  <si>
    <t xml:space="preserve">Dochody od osób </t>
  </si>
  <si>
    <t>Wpływy z innych opłat stanowiących</t>
  </si>
  <si>
    <t>prawnych , od osób</t>
  </si>
  <si>
    <t>dochodu jst na podstawie ustaw</t>
  </si>
  <si>
    <t>0490</t>
  </si>
  <si>
    <t>wpływy z innych lokalnych opłat</t>
  </si>
  <si>
    <t>fizycznych i od innych</t>
  </si>
  <si>
    <t>pobieranych przez jst na podstawie</t>
  </si>
  <si>
    <t xml:space="preserve">jednostek </t>
  </si>
  <si>
    <t>odrębnych ustaw</t>
  </si>
  <si>
    <t>nieposiadających</t>
  </si>
  <si>
    <t>osobowości prawnej</t>
  </si>
  <si>
    <t>0010</t>
  </si>
  <si>
    <t xml:space="preserve">podatek dochodowy </t>
  </si>
  <si>
    <t xml:space="preserve">Udziały powiatów </t>
  </si>
  <si>
    <t>od osób fizycznych</t>
  </si>
  <si>
    <t>w podatkach</t>
  </si>
  <si>
    <t>stanowiących dochód</t>
  </si>
  <si>
    <t>0020</t>
  </si>
  <si>
    <t>podatek dochodowy od osób</t>
  </si>
  <si>
    <t>budżetu państwa</t>
  </si>
  <si>
    <t>prawnych</t>
  </si>
  <si>
    <t>Dział 756-suma</t>
  </si>
  <si>
    <t>2920</t>
  </si>
  <si>
    <t>subwencje ogólne z budżetu</t>
  </si>
  <si>
    <t>Różne rozliczenia</t>
  </si>
  <si>
    <t>część oświatowa subwencji ogólnej</t>
  </si>
  <si>
    <t>państwa</t>
  </si>
  <si>
    <t xml:space="preserve">dla jednostek samorządu </t>
  </si>
  <si>
    <t>terytorialnego</t>
  </si>
  <si>
    <t>75814</t>
  </si>
  <si>
    <t xml:space="preserve">pozostałe odsetki </t>
  </si>
  <si>
    <t>Różne rozliczenia finansowe</t>
  </si>
  <si>
    <t xml:space="preserve">subwencje ogólne z budżetu </t>
  </si>
  <si>
    <t>część równoważąca subwencji</t>
  </si>
  <si>
    <t>ogólnej dla powiatów</t>
  </si>
  <si>
    <t>Dział 758-suma</t>
  </si>
  <si>
    <t>0830</t>
  </si>
  <si>
    <t>wpływy z usług</t>
  </si>
  <si>
    <t>Oświata i wychowanie</t>
  </si>
  <si>
    <t>Dowożenie uczniów do szkół</t>
  </si>
  <si>
    <t>Licea Ogólnokształcące</t>
  </si>
  <si>
    <t>Licea zawodowe</t>
  </si>
  <si>
    <t>Centra Kształcenia Praktycznego</t>
  </si>
  <si>
    <t>2380</t>
  </si>
  <si>
    <t>wpływy do budżetu części</t>
  </si>
  <si>
    <t xml:space="preserve">Gospodarstwa pomocnicze </t>
  </si>
  <si>
    <t>zysku gospodarstwa pomocniczego</t>
  </si>
  <si>
    <t>Dział 801-suma</t>
  </si>
  <si>
    <t>6430</t>
  </si>
  <si>
    <t>dotacje celowe otrzymane z budżetu</t>
  </si>
  <si>
    <t>Ochrona zdrowia</t>
  </si>
  <si>
    <t>na realiację inwestycji i zakupów inw.</t>
  </si>
  <si>
    <t>85156</t>
  </si>
  <si>
    <t xml:space="preserve">Składki na ubezpieczenia </t>
  </si>
  <si>
    <t>zdrowotne oraz świadczenia dla</t>
  </si>
  <si>
    <t>osób nieobjętych obowiązkiem</t>
  </si>
  <si>
    <t>ubezpieczenia zdrowotnego</t>
  </si>
  <si>
    <t>Dotacje celowe na zadania</t>
  </si>
  <si>
    <t xml:space="preserve">bieżące realizowane </t>
  </si>
  <si>
    <t xml:space="preserve">na podst.porozumień z  </t>
  </si>
  <si>
    <t>organami administr. rządowej</t>
  </si>
  <si>
    <t>Dział 851-suma</t>
  </si>
  <si>
    <t>Pomoc społeczna</t>
  </si>
  <si>
    <t>Domy Pomocy Społecznej</t>
  </si>
  <si>
    <t>wpływy z róznych dochodów</t>
  </si>
  <si>
    <t>2130</t>
  </si>
  <si>
    <t>dotacje celowe na realizację</t>
  </si>
  <si>
    <t>bieżących zadań własnych powiatu</t>
  </si>
  <si>
    <t>Ośrodki wsparcia</t>
  </si>
  <si>
    <t>2320</t>
  </si>
  <si>
    <t>dotacje celowe otrzymane z powiatu</t>
  </si>
  <si>
    <t>Rodziny zastępcze</t>
  </si>
  <si>
    <t>na zadania bieżące realizowane na</t>
  </si>
  <si>
    <t>podstawie porozumień między jst</t>
  </si>
  <si>
    <t>Dział 852-suma</t>
  </si>
  <si>
    <t>853</t>
  </si>
  <si>
    <t>Pozostałe zadania</t>
  </si>
  <si>
    <t>Zespoły ds. orzekania</t>
  </si>
  <si>
    <t>w zakresie polityki</t>
  </si>
  <si>
    <t>o niepełnosprawności</t>
  </si>
  <si>
    <t>społecznej</t>
  </si>
  <si>
    <t xml:space="preserve">na zadania bieżące realizowane na </t>
  </si>
  <si>
    <t>Państwowy Fundusz Rehabilitacji</t>
  </si>
  <si>
    <t>Osób Niepełnosprawnych</t>
  </si>
  <si>
    <t>Powiatowe Urzędy Pracy</t>
  </si>
  <si>
    <t>2690</t>
  </si>
  <si>
    <t xml:space="preserve">środki z Funduszu Pracy otrzymane </t>
  </si>
  <si>
    <t xml:space="preserve">przez powiat z przeznaczeniem na </t>
  </si>
  <si>
    <t>finansowanie kosztów wynagrodz.</t>
  </si>
  <si>
    <t>i składek na ubezpieczenia społeczne</t>
  </si>
  <si>
    <t>pracowników PUP</t>
  </si>
  <si>
    <t>Dział 853-suma</t>
  </si>
  <si>
    <t>Ogółem</t>
  </si>
  <si>
    <t>Załącznik Nr 2</t>
  </si>
  <si>
    <t>do Uchwały Nr 113/XVII/2008</t>
  </si>
  <si>
    <t>P L A N   W Y D A T K Ó W  2008 ROK-SYNTETYKA</t>
  </si>
  <si>
    <t>Dział</t>
  </si>
  <si>
    <t>Nazwa</t>
  </si>
  <si>
    <t xml:space="preserve">Plan </t>
  </si>
  <si>
    <t>Zmiany</t>
  </si>
  <si>
    <t>Zmiany        31.08.2005</t>
  </si>
  <si>
    <t xml:space="preserve">Plan                      po zmianach         </t>
  </si>
  <si>
    <t>Zmiany        29.09.2005</t>
  </si>
  <si>
    <t>Zmiany                  27_10_2005</t>
  </si>
  <si>
    <t>Plan                 przed zmianami</t>
  </si>
  <si>
    <t>Zmiany 24.11.2005</t>
  </si>
  <si>
    <t>Zmiany 22_12_2005</t>
  </si>
  <si>
    <t>Zmiany 28.02.2008</t>
  </si>
  <si>
    <t>2005 rok</t>
  </si>
  <si>
    <t>31.03.2005</t>
  </si>
  <si>
    <t>po zmianach</t>
  </si>
  <si>
    <t>28.04.2005</t>
  </si>
  <si>
    <t>31.05.2005</t>
  </si>
  <si>
    <t>30.06.2005</t>
  </si>
  <si>
    <t>Rolnictwo i</t>
  </si>
  <si>
    <t>Prace geodezyjno-urządzen.</t>
  </si>
  <si>
    <t>zakup usług pozostałych</t>
  </si>
  <si>
    <t>łowiectwo</t>
  </si>
  <si>
    <t>020</t>
  </si>
  <si>
    <t>02002</t>
  </si>
  <si>
    <t>Leśnictwo</t>
  </si>
  <si>
    <t>Nadzór nad gospodarką</t>
  </si>
  <si>
    <t>leśną</t>
  </si>
  <si>
    <t>Dział 020-suma</t>
  </si>
  <si>
    <t>wydatki nie zaliczane do wynagrodzeń</t>
  </si>
  <si>
    <t xml:space="preserve">Transport i </t>
  </si>
  <si>
    <t>wynagrodzenia osobowe prac.</t>
  </si>
  <si>
    <t>łączność</t>
  </si>
  <si>
    <t>dodatkowe wynagrodz.roczne</t>
  </si>
  <si>
    <t>składki na ubezpieczenia społ.</t>
  </si>
  <si>
    <t>składki na Fundusz Pracy</t>
  </si>
  <si>
    <t>wynagrodzenia bezosobowe</t>
  </si>
  <si>
    <t>zakup materiałów i wyposażenia</t>
  </si>
  <si>
    <t>zakup pomocy naukowych, dydak. i książ.</t>
  </si>
  <si>
    <t>zakup energii</t>
  </si>
  <si>
    <t>zakup usług remontowych</t>
  </si>
  <si>
    <t>zakup usług zdrowotnych</t>
  </si>
  <si>
    <t>zakup usług dostępu do sieci Internet</t>
  </si>
  <si>
    <t>opłaty z tyt usług telekom. - tel. komórkowe</t>
  </si>
  <si>
    <t>opłaty z tyt usług telekom. - tel. stacjonar.</t>
  </si>
  <si>
    <t>podróze służbowe krajowe</t>
  </si>
  <si>
    <t>różne opłaty i składki</t>
  </si>
  <si>
    <t>odpisy na zakład.fund.świadcz.socj.</t>
  </si>
  <si>
    <t>podatek od nieruchomości</t>
  </si>
  <si>
    <t>pozost.podatki na rzecz budż.j.s.t</t>
  </si>
  <si>
    <t xml:space="preserve">kary i odszkod. wypł. na rzecz osób fiz.  </t>
  </si>
  <si>
    <t>szkolenie pracowników</t>
  </si>
  <si>
    <t>zakup mat. papier. do sprzętu drukar.</t>
  </si>
  <si>
    <t>zakup akcesor. komp. w tym prog i licenc.</t>
  </si>
  <si>
    <t>wydatki inwestyc.jednostki budżet.</t>
  </si>
  <si>
    <t>wydatki na zakupy inwestycyjne</t>
  </si>
  <si>
    <t>Dział 600 -suma</t>
  </si>
  <si>
    <t>Gospodarka gruntami</t>
  </si>
  <si>
    <t>i nieruchomościami</t>
  </si>
  <si>
    <t>oplaty na rzecz budżetu państwa</t>
  </si>
  <si>
    <t>podatek od towarów i usług z VAT</t>
  </si>
  <si>
    <t xml:space="preserve">kary i odszkodow. na rzecz osób fiz. </t>
  </si>
  <si>
    <t>koszty postepowania sądowego</t>
  </si>
  <si>
    <t>wydatki inwest. jednostki budżetowej</t>
  </si>
  <si>
    <t>Prace geodezyjne i kartogr.</t>
  </si>
  <si>
    <t>nieinwestycyjne</t>
  </si>
  <si>
    <t>rozdział 71013-suma</t>
  </si>
  <si>
    <t>rozdział 71014-suma</t>
  </si>
  <si>
    <t>wynagr. osobow. czł.korp.służby cywil.</t>
  </si>
  <si>
    <t>Nadzór budowlany</t>
  </si>
  <si>
    <t>Wynagrodzenia bezosobowe</t>
  </si>
  <si>
    <t>szkolenia członków korpusu sł. cyw</t>
  </si>
  <si>
    <t>wydatki na zakupu inwestyc.</t>
  </si>
  <si>
    <t>rozdział 71015-suma</t>
  </si>
  <si>
    <t>Administracja</t>
  </si>
  <si>
    <t>rozdział 75011-suma</t>
  </si>
  <si>
    <t>różne wydatki na rzecz osób fizycznych</t>
  </si>
  <si>
    <t>Rady Powiatu</t>
  </si>
  <si>
    <t>podróże służbowe zagraniczne</t>
  </si>
  <si>
    <t>Szkolenia prac.nieb.człon.korp.służ.cyw.</t>
  </si>
  <si>
    <t>rozdział 75019-suma</t>
  </si>
  <si>
    <t>Starostwa  Powiatowe</t>
  </si>
  <si>
    <t>wynagrodzenoa bezosobowe</t>
  </si>
  <si>
    <t>podróże służbowe krajowe</t>
  </si>
  <si>
    <t>Pozostałe odsetki</t>
  </si>
  <si>
    <t>rozdział 75020-suma</t>
  </si>
  <si>
    <t>opłaty czynszowe za pomieszczenia biur.</t>
  </si>
  <si>
    <t>rozdział 75045-suma</t>
  </si>
  <si>
    <t>wpłaty jednostek na fundusz celowy</t>
  </si>
  <si>
    <t>Komenda Wojewódzka</t>
  </si>
  <si>
    <t xml:space="preserve">publiczne i </t>
  </si>
  <si>
    <t>Policji</t>
  </si>
  <si>
    <t>rozdział 75404-suma</t>
  </si>
  <si>
    <t>wydatki osob. nie zalicz.do uposaż.</t>
  </si>
  <si>
    <t>wunagrodzenie służy cywilnej</t>
  </si>
  <si>
    <t xml:space="preserve">Komendy Powiatowe </t>
  </si>
  <si>
    <t>uposażenia funkcjonariuszy</t>
  </si>
  <si>
    <t>pozostałe należności funkcjonar.</t>
  </si>
  <si>
    <t>nagrody roczne dla funkcjonariuszy</t>
  </si>
  <si>
    <t>świadcz.pien.wypł.funkcj.zwoln.ze sł.</t>
  </si>
  <si>
    <t>Składki na fundusz pracy</t>
  </si>
  <si>
    <t>Równ. pienięż. i ekwiw.dla funkcj.</t>
  </si>
  <si>
    <t>zakup środków żywności</t>
  </si>
  <si>
    <t>zakup leków i mater. medycz.</t>
  </si>
  <si>
    <t>zakup sprzętu i uzbrojenia</t>
  </si>
  <si>
    <t>Zakup usług remontowych</t>
  </si>
  <si>
    <t>opłaty na rzecz budżetu państwa</t>
  </si>
  <si>
    <t>rozdział 75411-suma</t>
  </si>
  <si>
    <t>Obrona Cywilna</t>
  </si>
  <si>
    <t>Szkolenie pracowników niebęd.czło.korp.</t>
  </si>
  <si>
    <t>rozdział 75414-suma</t>
  </si>
  <si>
    <t>Pozostała działalność</t>
  </si>
  <si>
    <t>rozdział 75495 - suma</t>
  </si>
  <si>
    <t>Obsługa długu</t>
  </si>
  <si>
    <t>Obsługa kredytów i pożycz.</t>
  </si>
  <si>
    <t>odsetki od krajowych kredytów</t>
  </si>
  <si>
    <t>publicznego</t>
  </si>
  <si>
    <t>jednostek samorz.teryt.</t>
  </si>
  <si>
    <t xml:space="preserve">Rozliczenia z tytułu poręczeń i </t>
  </si>
  <si>
    <t>Wypłaty z tytułu gwarancji i poręczeń</t>
  </si>
  <si>
    <t>gwarancji</t>
  </si>
  <si>
    <t>Dział 757-suma</t>
  </si>
  <si>
    <t>Rezerwa ogólna</t>
  </si>
  <si>
    <t>Rezerwa celowa</t>
  </si>
  <si>
    <t xml:space="preserve">Część równoważąca </t>
  </si>
  <si>
    <t>Wpłaty jst do budżetu państwa</t>
  </si>
  <si>
    <t>subwencji ogólnej dla powiatu</t>
  </si>
  <si>
    <t>rozdział 75832-suma</t>
  </si>
  <si>
    <t>Szkoły podstawowe</t>
  </si>
  <si>
    <t>specjalne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</si>
  <si>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</si>
  <si>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</si>
  <si>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</si>
  <si>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</si>
  <si>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</si>
  <si>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</si>
  <si>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</si>
  <si>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dotacja podmiotowa z budżetu dla niepublicznej jednostki systemu oświaty</t>
  </si>
  <si>
    <t>Licea ogólnokształcące</t>
  </si>
  <si>
    <t>wydatki osobowe niezal. do wynagro.</t>
  </si>
  <si>
    <t>wpłaty na PFRON</t>
  </si>
  <si>
    <t>opłaty z tyt usług telekom. - tel. komórkowej</t>
  </si>
  <si>
    <t>rozdział 80120 - suma</t>
  </si>
  <si>
    <t>wydatki osobowe niezal. Do wynagro.</t>
  </si>
  <si>
    <t>Licea profilowane</t>
  </si>
  <si>
    <t>szkolenia pracowników</t>
  </si>
  <si>
    <t>rozdział 80123 - suma</t>
  </si>
  <si>
    <t>Szkoły zawodowe</t>
  </si>
  <si>
    <t>zakup usług obej. wyk. ekspertyz, analiz</t>
  </si>
  <si>
    <t>wydatki inwestycyjne jednostek</t>
  </si>
  <si>
    <t>rozdział 80130 - suma</t>
  </si>
  <si>
    <t>Szkoła zawodowa</t>
  </si>
  <si>
    <t>specjalna</t>
  </si>
  <si>
    <t>rozdział 80134 - suma</t>
  </si>
  <si>
    <t>Centrum Kształcenia</t>
  </si>
  <si>
    <t>Praktycznego</t>
  </si>
  <si>
    <t>Grodzisk Mazowiecki</t>
  </si>
  <si>
    <t>ul.Żyrardowska 48</t>
  </si>
  <si>
    <t>Praktycznego-razem</t>
  </si>
  <si>
    <t>odpisy na zakł.fund.świadcz.socj.</t>
  </si>
  <si>
    <t>rozdział 80195-suma</t>
  </si>
  <si>
    <t>Dokształcanie i doskonal.</t>
  </si>
  <si>
    <t>nauczycieli</t>
  </si>
  <si>
    <t>rozdział 80146-suma</t>
  </si>
  <si>
    <t>Szpitale ogólne</t>
  </si>
  <si>
    <t>12 000 000
   -700 000</t>
  </si>
  <si>
    <t>budżetowych</t>
  </si>
  <si>
    <t xml:space="preserve">dotacja podmiotowa z budżetu dla </t>
  </si>
  <si>
    <t>samodzielnego publicznego zakładu opieki</t>
  </si>
  <si>
    <t>zdrowotnej utworzonego przez jst</t>
  </si>
  <si>
    <t>rozdział 85111-suma</t>
  </si>
  <si>
    <t>Składki na ubezp.zdrowotne</t>
  </si>
  <si>
    <t>składki na ubezpiecz.zdrowotne</t>
  </si>
  <si>
    <t>oraz świadcz.dla osób nie</t>
  </si>
  <si>
    <t>objęt.obowiązk.ubezp.zdrow.</t>
  </si>
  <si>
    <t>rozdział 85156-suma</t>
  </si>
  <si>
    <t>dot.celowe przek. dla gminy</t>
  </si>
  <si>
    <t>Placówki opiekuńczo-</t>
  </si>
  <si>
    <t>na zad.bież.real.na pod. poroz.</t>
  </si>
  <si>
    <t>wychowawcze</t>
  </si>
  <si>
    <t>dotacje cel. przekazane dla powiatu</t>
  </si>
  <si>
    <t>na zadania bież. realiz. na podst.</t>
  </si>
  <si>
    <t>porozumień między jst</t>
  </si>
  <si>
    <t>świadczenia społeczne</t>
  </si>
  <si>
    <t>rozdział 85201-suma</t>
  </si>
  <si>
    <t>dotacja cel. na dof.zad.zlec.stowarz.</t>
  </si>
  <si>
    <t>nagrody i wydatki nie zal. do wynag.</t>
  </si>
  <si>
    <t>zakup leków i materiał.medycznych</t>
  </si>
  <si>
    <t>590
-9 000</t>
  </si>
  <si>
    <t>opłaty z tyt usług telekom. - tel. komórk.</t>
  </si>
  <si>
    <t>opłaty z tytułu usług telekomunikacyjnych</t>
  </si>
  <si>
    <t>rozdział 85202-suma</t>
  </si>
  <si>
    <t>rozdział 85203 - suma</t>
  </si>
  <si>
    <t>dot.celowe przek. dla powiatu</t>
  </si>
  <si>
    <t>składki na ubezpiecz.społ.</t>
  </si>
  <si>
    <t>rozdział 85204-suma</t>
  </si>
  <si>
    <t>nagrody i wydatki nie zal.do wyn.</t>
  </si>
  <si>
    <t>Powiatowe Centra Pomocy</t>
  </si>
  <si>
    <t>Rodzinie</t>
  </si>
  <si>
    <t>dodatkowe wynagrodz. roczne</t>
  </si>
  <si>
    <t>rozdział 85218-suma</t>
  </si>
  <si>
    <t>dotacja celowa</t>
  </si>
  <si>
    <t>rozdział 85295 - suma</t>
  </si>
  <si>
    <t xml:space="preserve">Rehabilitacja zawodowa </t>
  </si>
  <si>
    <t>dotacja podmiotowa z budżetu dla jednos</t>
  </si>
  <si>
    <t>i społeczna</t>
  </si>
  <si>
    <t>niezaliczanych do sektora finansów pub.</t>
  </si>
  <si>
    <t>rozdział 85311- suma</t>
  </si>
  <si>
    <t>Zespoły ds.orzekania</t>
  </si>
  <si>
    <t>o stopniu niepełnosprawn.</t>
  </si>
  <si>
    <t>wynagrodeznia bezosobowe</t>
  </si>
  <si>
    <t>rozdział 85321-suma</t>
  </si>
  <si>
    <t>Opłaty z tyt. usług telekom.-tel komórkowej</t>
  </si>
  <si>
    <t>rozdział 85333-suma</t>
  </si>
  <si>
    <t>Edukacyjna opieka</t>
  </si>
  <si>
    <t>Świetlice szkolne</t>
  </si>
  <si>
    <t>wychowawcza</t>
  </si>
  <si>
    <t>Świetlice szkolne-razem</t>
  </si>
  <si>
    <t>Poradnia Psychologiczno-</t>
  </si>
  <si>
    <t>pedagogiczna</t>
  </si>
  <si>
    <t>Pedagogiczna-razem</t>
  </si>
  <si>
    <t xml:space="preserve">Placówki wychowania </t>
  </si>
  <si>
    <t>pozaszkolnego</t>
  </si>
  <si>
    <t>opłaty z tyt.usług telek.-tel komórkowej</t>
  </si>
  <si>
    <t>pozaszkolnego - razem</t>
  </si>
  <si>
    <t>Dokształ. i doskon. naucz.</t>
  </si>
  <si>
    <t>rozdział 85446-suma</t>
  </si>
  <si>
    <t>Poradnia Psych.- Pedag.</t>
  </si>
  <si>
    <t>rozdział 85495-suma</t>
  </si>
  <si>
    <t>Dział  854-suma</t>
  </si>
  <si>
    <t>Kultura i ochrona</t>
  </si>
  <si>
    <t>Biblioteki</t>
  </si>
  <si>
    <t>dotacje celowe</t>
  </si>
  <si>
    <t xml:space="preserve">dziedzictwa </t>
  </si>
  <si>
    <t>narodowego</t>
  </si>
  <si>
    <t>dotacja podm.z budżetu dla samorząd.</t>
  </si>
  <si>
    <t>Muzea</t>
  </si>
  <si>
    <t>instytucji kultury</t>
  </si>
  <si>
    <t>rozdział 92118-suma</t>
  </si>
  <si>
    <t>rozdział 92195-suma</t>
  </si>
  <si>
    <t>Dział 921-suma</t>
  </si>
  <si>
    <t>dotaja celowa z budżetu na finansow lub</t>
  </si>
  <si>
    <t>Kultura fizyczna</t>
  </si>
  <si>
    <t>dofinansow. zadań cleconych do realizacji</t>
  </si>
  <si>
    <t>i sport</t>
  </si>
  <si>
    <t>stowarzyszeniom</t>
  </si>
  <si>
    <t>Dział 926-suma</t>
  </si>
  <si>
    <t>OGÓŁEM</t>
  </si>
  <si>
    <t>Załącznik Nr 1A</t>
  </si>
  <si>
    <t>Załącznik Nr 1a</t>
  </si>
  <si>
    <t>do Uchwały Nr</t>
  </si>
  <si>
    <t>do Uchwały Nr         /2002</t>
  </si>
  <si>
    <t>do Uchwały Nr     /2005</t>
  </si>
  <si>
    <t>do Uchwały Nr       /2005</t>
  </si>
  <si>
    <t xml:space="preserve">do Uchwały Nr  </t>
  </si>
  <si>
    <t>z dnia 20 marca 2008 roku</t>
  </si>
  <si>
    <t>z dnia 31 sierpnia 2005r.</t>
  </si>
  <si>
    <t>DOCHODY ZWIĄZANE Z REALIZACJĄ ZADAŃ Z ZAKRESU ADMINISTRACJI</t>
  </si>
  <si>
    <t>RZĄDOWEJ I INNYCH ZADAŃ ZLECONYCH ODRĘBNYMI USTAWAMI</t>
  </si>
  <si>
    <t>W 2008 ROKU</t>
  </si>
  <si>
    <t>w złotych</t>
  </si>
  <si>
    <t>Klasyfikacja budżetowa</t>
  </si>
  <si>
    <t>Treść</t>
  </si>
  <si>
    <t>Kwota</t>
  </si>
  <si>
    <t>Plan po</t>
  </si>
  <si>
    <t xml:space="preserve">PLAN </t>
  </si>
  <si>
    <t>PLAN</t>
  </si>
  <si>
    <t>Plan</t>
  </si>
  <si>
    <t>Plan przed</t>
  </si>
  <si>
    <t>dział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</si>
  <si>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</si>
  <si>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</si>
  <si>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</si>
  <si>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</si>
  <si>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</si>
  <si>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</si>
  <si>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</si>
  <si>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</si>
  <si>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</si>
  <si>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2005r.</t>
  </si>
  <si>
    <t>31.08.2005</t>
  </si>
  <si>
    <t>zmianami</t>
  </si>
  <si>
    <t xml:space="preserve">dotacje celowe na zadania bieżące z zakresu </t>
  </si>
  <si>
    <t>administracji rządowej</t>
  </si>
  <si>
    <t>700</t>
  </si>
  <si>
    <t>70005</t>
  </si>
  <si>
    <t xml:space="preserve">dotacje celowe na inwestycje z zakresu administracji </t>
  </si>
  <si>
    <t>rządowej realizowane przez powiat</t>
  </si>
  <si>
    <t>RAZEM</t>
  </si>
  <si>
    <t>Załącznik Nr 2A</t>
  </si>
  <si>
    <t>Załącznik nr 2A</t>
  </si>
  <si>
    <t>do Uchwały Nr          /2005</t>
  </si>
  <si>
    <t xml:space="preserve">do Uchwały Nr 108/XVI/2008  </t>
  </si>
  <si>
    <t>Zarządu Powiatu Grodziskiego</t>
  </si>
  <si>
    <t xml:space="preserve">z dnia </t>
  </si>
  <si>
    <t>z dnia 28 lutego 2008 roku</t>
  </si>
  <si>
    <t>WYDATKI ZWIĄZNE Z REALIZACJĄ ZADAŃ Z ZAKREDU ADMINISTRACJI RZĄDOWEJ</t>
  </si>
  <si>
    <t>I INNYCH ZADAŃ ZLECONYCH ODRĘBNYMI USTAWAMI W 2008 ROKU</t>
  </si>
  <si>
    <t xml:space="preserve">Kwota </t>
  </si>
  <si>
    <t>Zmiana    29.09.2005</t>
  </si>
  <si>
    <t>28.06.2001</t>
  </si>
  <si>
    <t>30.08.2001r.</t>
  </si>
  <si>
    <t>27.09.01</t>
  </si>
  <si>
    <t>kary i odszkodowania wypł.na rzecz os.fiz.</t>
  </si>
  <si>
    <t>wynagrodzenia osobowe pracowników</t>
  </si>
  <si>
    <t>wynag.osobowe członków korp.sł.cyw.</t>
  </si>
  <si>
    <t>dodatkowe wynagrodzenie roczne</t>
  </si>
  <si>
    <t>składki na ubezpieczenia społeczne</t>
  </si>
  <si>
    <t>opłaty z tyt. zak. usług tel. komórkowej</t>
  </si>
  <si>
    <t>opłaty z tyt. zak. usług tel. stacjonarnej</t>
  </si>
  <si>
    <t>podróże krajowe służbowe</t>
  </si>
  <si>
    <t>odpisy na zakładowy fund.świadcz.socj.</t>
  </si>
  <si>
    <t>zakup mater.do sprzetu druk. i urz.kserogr.</t>
  </si>
  <si>
    <t>zakup akcesoriów komputerowych</t>
  </si>
  <si>
    <t>opłata z tyt.zakupu usł.telek.telef.stacjon.</t>
  </si>
  <si>
    <t>opłaty czynszowe za pomieszcz.biurowe</t>
  </si>
  <si>
    <t>Różne wydatki na rzecz osób fizycznych</t>
  </si>
  <si>
    <t>wydatki osob.nie zalicz.do uposażeń</t>
  </si>
  <si>
    <t>pozostałe należnośći funkcjonariuszy</t>
  </si>
  <si>
    <t>uposaż.i świadcz.pieniężne wypł. funkcjon.</t>
  </si>
  <si>
    <t xml:space="preserve">równ. pienięż.i ekwiw. dla funkcjonariuszy </t>
  </si>
  <si>
    <t>Zakup środków żywności</t>
  </si>
  <si>
    <t>Zakup leków i materiałów medycznych</t>
  </si>
  <si>
    <t>zakup leków i materiałów medycznych</t>
  </si>
  <si>
    <t>oplaty z tyt. zak. uslug tel. komórkowej</t>
  </si>
  <si>
    <t>oplaty z tyt. zak. uslug tel. stacjonarnej</t>
  </si>
  <si>
    <t>krajowe podróże służbowe</t>
  </si>
  <si>
    <t>Różne opłaty i składki</t>
  </si>
  <si>
    <t>składki na ubepieczenia zdrowotne</t>
  </si>
  <si>
    <t>dotacja celowa z budżetu na finansowanie</t>
  </si>
  <si>
    <t>lub dofinansowanie zadań zleconych do</t>
  </si>
  <si>
    <t>realizacji stowarzyszeniom</t>
  </si>
  <si>
    <t>Wynagrodzenia osobowe pracowników</t>
  </si>
  <si>
    <t>odpisy na ZFŚŚ</t>
  </si>
  <si>
    <t>=</t>
  </si>
  <si>
    <t>Załącznik Nr 3</t>
  </si>
  <si>
    <t>do Uchwały nr 113/XVII/2008</t>
  </si>
  <si>
    <t>ZADANIA INWESTYCYJNE W 2008 ROKU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</si>
  <si>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</si>
  <si>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</si>
  <si>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</si>
  <si>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</si>
  <si>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</si>
  <si>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zł</t>
  </si>
  <si>
    <t>inwestycyjnego</t>
  </si>
  <si>
    <t xml:space="preserve">realizujaca lub </t>
  </si>
  <si>
    <t>zadania /</t>
  </si>
  <si>
    <t>nakłady</t>
  </si>
  <si>
    <t>ROK BUDŻETOWY 2008</t>
  </si>
  <si>
    <t xml:space="preserve">koordynująca </t>
  </si>
  <si>
    <t>programu</t>
  </si>
  <si>
    <t xml:space="preserve">w tys.zł </t>
  </si>
  <si>
    <t xml:space="preserve">Wydatki </t>
  </si>
  <si>
    <t>Wydatki</t>
  </si>
  <si>
    <t>środki własne</t>
  </si>
  <si>
    <t>dotacje</t>
  </si>
  <si>
    <t xml:space="preserve">środki </t>
  </si>
  <si>
    <t>wykonanie zadania/</t>
  </si>
  <si>
    <t xml:space="preserve">przed </t>
  </si>
  <si>
    <t>1999r.</t>
  </si>
  <si>
    <t>2000r.</t>
  </si>
  <si>
    <t>jst</t>
  </si>
  <si>
    <t>do pozyskania*</t>
  </si>
  <si>
    <t>1999 r.</t>
  </si>
  <si>
    <t>Powiatowy</t>
  </si>
  <si>
    <t>Przebudowa drogi 1505 Grodzisk Maz. - Józefina</t>
  </si>
  <si>
    <t>Zarząd Dróg</t>
  </si>
  <si>
    <t>2007-2010</t>
  </si>
  <si>
    <t>w tym kredyt: 900 000</t>
  </si>
  <si>
    <t>Przebudowa ul. Chełmońskiego w Jaktorowie w ciagu</t>
  </si>
  <si>
    <t>drogi 1515 Kopiska - Jaktorów - Maruna - Makówka</t>
  </si>
  <si>
    <t>2007-2009</t>
  </si>
  <si>
    <t xml:space="preserve">Przebudowa drogi 4701 </t>
  </si>
  <si>
    <t>Oryszew - Henryszew - Międzyborów</t>
  </si>
  <si>
    <t>Budowa i przebudowa drogi powiatowej nr 5810</t>
  </si>
  <si>
    <t xml:space="preserve">Mszczonów - Tarczyn na odcinku Mszczonów - </t>
  </si>
  <si>
    <t>2008-2010</t>
  </si>
  <si>
    <t>Piotrkowice od km 0+000 do km 8+600</t>
  </si>
  <si>
    <t>w tym kredyt: 90 528</t>
  </si>
  <si>
    <t>Remont drogi 1512 Żuków - Milanówek</t>
  </si>
  <si>
    <t>Przebudowa drogi 1503</t>
  </si>
  <si>
    <t>Grodzisk Maz. - Siestrzeń - Ojrzanów</t>
  </si>
  <si>
    <t>2004-2009</t>
  </si>
  <si>
    <t>Przebudowa i remont drogi 01419</t>
  </si>
  <si>
    <t>Grodzisk - Wojcieszyn</t>
  </si>
  <si>
    <t>2005-2009</t>
  </si>
  <si>
    <t>(ul. Bałtycka w powiecie grodziskim)</t>
  </si>
  <si>
    <t>Remont drogi 1509 Chrzanów - Żuków - Czubin</t>
  </si>
  <si>
    <t>Remont drogi 3832 Seroki - Gągolina - Baranów -</t>
  </si>
  <si>
    <t>Jaktorów (gm. Baranów)</t>
  </si>
  <si>
    <t>Remont drogi 1521 Żabia Wola - Piotrkowice</t>
  </si>
  <si>
    <t>Projekt wraz z wykonaniem  ściezki rowerowej w ciągu</t>
  </si>
  <si>
    <t>drogi powiatowej Nr 1503 (odcinek Grodzisk Maz. - Siestrzeń)</t>
  </si>
  <si>
    <t>2007-2013</t>
  </si>
  <si>
    <t>drogi powiatowej Nr 1507 (odcinek Grodzisk Maz. - Izdebno)</t>
  </si>
  <si>
    <t>Projekt wraz z wykonaniem drogi Adamowizna - Opypy</t>
  </si>
  <si>
    <t>Milanówek</t>
  </si>
  <si>
    <t>Przebudowa drogi powiatowej 1516 Stare Budy -</t>
  </si>
  <si>
    <t>Baranów i drogi 1514 Jaktorów - Budy Zosine</t>
  </si>
  <si>
    <t>Remont nawierzchni ul. Dębowa w Milanówku</t>
  </si>
  <si>
    <t>Remont nawierzchni ul. Warszawska w Milanówku</t>
  </si>
  <si>
    <t>Remont mostu na rzece Mrowna w ciągu drogi powiatowej</t>
  </si>
  <si>
    <t>ulica Bałtycka w Grodzisku Mazowieckim</t>
  </si>
  <si>
    <t>zakupy inwestycyjne - zakup recyklera</t>
  </si>
  <si>
    <t>Przebudowa budynku ul. Bałtycka 30</t>
  </si>
  <si>
    <t>Starostwo</t>
  </si>
  <si>
    <t>2006-2009</t>
  </si>
  <si>
    <t>na siedzibęPoradni Psychologiczno-Pedagogicznej</t>
  </si>
  <si>
    <t xml:space="preserve">Powiatu </t>
  </si>
  <si>
    <t>Grodziskiego</t>
  </si>
  <si>
    <t>prace termo-modernizacyjne w budynkach użyteczności</t>
  </si>
  <si>
    <t>publicznej -budynek Ośrodka Zdrowia Milanówek</t>
  </si>
  <si>
    <t>Powiatu</t>
  </si>
  <si>
    <t>ul. Piasta 30</t>
  </si>
  <si>
    <t>prace termo-modernizacyjne w budynkach</t>
  </si>
  <si>
    <t>2006-2010</t>
  </si>
  <si>
    <t xml:space="preserve">użyteczności publicznej </t>
  </si>
  <si>
    <t>-budynek administracyjny Daleka 11A</t>
  </si>
  <si>
    <t xml:space="preserve">Adaptacja pomieszczeń dla potrzeb Geodezji na I piętrze </t>
  </si>
  <si>
    <t xml:space="preserve">Starostwo </t>
  </si>
  <si>
    <t>Grodzisk Mazowiecki ul. Żyrardowska 48</t>
  </si>
  <si>
    <t xml:space="preserve">Powiatowy </t>
  </si>
  <si>
    <t>zakupy inwestycyjne</t>
  </si>
  <si>
    <t>Inspektorat Nadzoru</t>
  </si>
  <si>
    <t>Budowlanego</t>
  </si>
  <si>
    <t xml:space="preserve">zakupy inwestycyjne - dot. Inwestycji </t>
  </si>
  <si>
    <t>"Niepełnosprawny uczeń - profesjonalny sprzedawca"</t>
  </si>
  <si>
    <t>zakup oraz montaż numeratora z wyświetlaczem</t>
  </si>
  <si>
    <t>wraz z osprzętem na potrzeby Wydziału Komunikacji</t>
  </si>
  <si>
    <t>zakup podnośnika pożarniczego</t>
  </si>
  <si>
    <t xml:space="preserve">modernizacja kotłowni w Zespole Szkół Nr 1 </t>
  </si>
  <si>
    <t>Milanówek ul. Piasta 14</t>
  </si>
  <si>
    <t>pożyczka z WFOŚiGW</t>
  </si>
  <si>
    <t>budowa boiska sportowego przy Zespole Szkół Nr 1</t>
  </si>
  <si>
    <t>w Milanówku przy ul. Piasta 14</t>
  </si>
  <si>
    <t>zakup i montaż urządzenia do zbiorczego pomiaru</t>
  </si>
  <si>
    <t>zużywanych mediów KEGEMS XL Optimazer</t>
  </si>
  <si>
    <t>ZS Tech. i Licealnych</t>
  </si>
  <si>
    <t>przebudwa kanału ciepłowniczego (ZSTiL)</t>
  </si>
  <si>
    <t>budowa bieżni sportowej (ZSTiL)</t>
  </si>
  <si>
    <t>przebudowa instalacji wodociągowej (ZSTiL)</t>
  </si>
  <si>
    <t xml:space="preserve">Budowa Szpitala Zachodniego </t>
  </si>
  <si>
    <t>1989-2009</t>
  </si>
  <si>
    <t xml:space="preserve">zakupy inwestycyjne </t>
  </si>
  <si>
    <t xml:space="preserve">Urząd </t>
  </si>
  <si>
    <t>Pracy</t>
  </si>
  <si>
    <t>Publiczne</t>
  </si>
  <si>
    <t>Ognisko</t>
  </si>
  <si>
    <t>Plastyczne</t>
  </si>
  <si>
    <t>* kwota - 7 491 034 zł - Kontrakt Wojewódzki</t>
  </si>
  <si>
    <t>* kwota - 1 976 527 zł - środki z porozumień z gminami</t>
  </si>
  <si>
    <t>* kwota - 990 528 zł - kredyt</t>
  </si>
  <si>
    <t>* kwota - 90 000 zł - pożyczka z WFOŚiGW</t>
  </si>
  <si>
    <t>* kwota - 30 000 zł - dotacja z Budżetu Województwa Mazowieckiego</t>
  </si>
  <si>
    <t>Załącznik nr 3A</t>
  </si>
  <si>
    <r>
      <t>LIMITY WYDATKÓW NA WIELOLETNIE PROGRAMY INWESTYCYJNE W LATACH 2008-</t>
    </r>
    <r>
      <rPr>
        <b/>
        <sz val="16"/>
        <rFont val="Arial CE"/>
        <family val="0"/>
      </rPr>
      <t>2010</t>
    </r>
  </si>
  <si>
    <t>Nazwa zadania inwestycyjnego</t>
  </si>
  <si>
    <t>Wydatki
poniesione
przed rokiem
2008</t>
  </si>
  <si>
    <t xml:space="preserve">koszty </t>
  </si>
  <si>
    <t>rok budżetowy 2008r.</t>
  </si>
  <si>
    <t>2011-2013</t>
  </si>
  <si>
    <t>finansowe</t>
  </si>
  <si>
    <t>środki</t>
  </si>
  <si>
    <t>dotacje i śr.</t>
  </si>
  <si>
    <t>zadanie/</t>
  </si>
  <si>
    <t>własne</t>
  </si>
  <si>
    <t xml:space="preserve">z budżetu </t>
  </si>
  <si>
    <t xml:space="preserve">do </t>
  </si>
  <si>
    <t>program</t>
  </si>
  <si>
    <t>pozyskania*</t>
  </si>
  <si>
    <t xml:space="preserve">PROGRAM: Poprawa infrastruktury drogowej </t>
  </si>
  <si>
    <t>Powiatowy Zarząd Dróg</t>
  </si>
  <si>
    <t>2004-2013</t>
  </si>
  <si>
    <t>Przebudowa drogi 1505 Grodzisk Maz. -</t>
  </si>
  <si>
    <t>Józefina</t>
  </si>
  <si>
    <t xml:space="preserve">w tym kredyt </t>
  </si>
  <si>
    <t>Przebudowa ul. Chełmońskiego w Jaktorowie</t>
  </si>
  <si>
    <t xml:space="preserve">w ciągu drogi 1515 Kopiska - Jaktorów - </t>
  </si>
  <si>
    <t>Maruna - Makówka</t>
  </si>
  <si>
    <t>Przebudowa drogi 4701</t>
  </si>
  <si>
    <t xml:space="preserve">Budowa i przebudowa drogi powiatowej </t>
  </si>
  <si>
    <t>nr 5810 Mszczonów - Tarczyn na odcinku</t>
  </si>
  <si>
    <t xml:space="preserve">Mszczonów - Piotrkowice </t>
  </si>
  <si>
    <t>w tym kredyt</t>
  </si>
  <si>
    <t>od km 0+000 do km 8+600</t>
  </si>
  <si>
    <t xml:space="preserve">Remont drogi 1509 Chrzanów - Żuków - </t>
  </si>
  <si>
    <t>Czubin</t>
  </si>
  <si>
    <t xml:space="preserve">Remont drogi 3832 Seroki - Gągolina - </t>
  </si>
  <si>
    <t>Baranów - Jaktorów (gm. Baranów)</t>
  </si>
  <si>
    <t xml:space="preserve">Projekt wraz z wykonaniem  ściezki </t>
  </si>
  <si>
    <t xml:space="preserve">rowerowej w ciągu drogi powiatowej Nr </t>
  </si>
  <si>
    <t>1503 (odcinek Grodzisk Maz. - Siestrzeń)</t>
  </si>
  <si>
    <t>1507 (odcinek Grodzisk Maz. - Izdebno)</t>
  </si>
  <si>
    <t xml:space="preserve">Projekt wraz z wykonaniem drogi </t>
  </si>
  <si>
    <t>Adamowizna - Opypy - Milanówek</t>
  </si>
  <si>
    <t>PROGRAM: Modernizacja budynków użyteczności publicznej</t>
  </si>
  <si>
    <t>Starostwo 
Powiatu
Grodziskiego</t>
  </si>
  <si>
    <t>na siedzibę Poradni Psychologiczno-</t>
  </si>
  <si>
    <t>Pedagogicznej</t>
  </si>
  <si>
    <t>prace termo-modernizacyjne w</t>
  </si>
  <si>
    <t>budynkach użyteczności publicznej</t>
  </si>
  <si>
    <t>-budynek administracyjny Piasta 30</t>
  </si>
  <si>
    <t>PROGRAM: Budowa Szpitala Zachodniego w Grodzisku Mazowieckim</t>
  </si>
  <si>
    <t>Budowa Szpitala Zachodniego</t>
  </si>
  <si>
    <t>* kwota  1.676.527 zł wynika z zawartych porozumień z jst</t>
  </si>
  <si>
    <t xml:space="preserve"> * kwota 990 528 zł. zaciągnięty kredyt </t>
  </si>
  <si>
    <t xml:space="preserve">* kwota - 7 491 034 - Kontrakt Wojewódzki </t>
  </si>
  <si>
    <t>Załącznik Nr 3B</t>
  </si>
  <si>
    <t>WYDATKI* NA PROGRAMY I PROJEKTY REALIZOWANE ZE ŚRODKÓW POCHODZĄCYCH Z FUNDUSZY STRUKTURALNYCH</t>
  </si>
  <si>
    <t>L.p.</t>
  </si>
  <si>
    <t>Projekt</t>
  </si>
  <si>
    <t>Kategorie interwencji funduszy 
strukturalnych</t>
  </si>
  <si>
    <t>Klasykikacja (dział, rozdział)</t>
  </si>
  <si>
    <t>Wydatki w okresie realizacji projektu
(całkowita wartość Projektu)</t>
  </si>
  <si>
    <t>W tym:</t>
  </si>
  <si>
    <t>Planowane wydatki</t>
  </si>
  <si>
    <t>Środki z budżetu krajowego</t>
  </si>
  <si>
    <t>Środki z budżetu UE</t>
  </si>
  <si>
    <t>2008 rok</t>
  </si>
  <si>
    <t>Wydatki razem</t>
  </si>
  <si>
    <t>z tego</t>
  </si>
  <si>
    <t>z tego źródła finansowania</t>
  </si>
  <si>
    <t>pożyczki i kredyty</t>
  </si>
  <si>
    <t>Obligacje</t>
  </si>
  <si>
    <t>Pozostałe</t>
  </si>
  <si>
    <t>Pożyczki na prefinansowanie
z budżetu państwa</t>
  </si>
  <si>
    <t>Pożyczki i kredyty</t>
  </si>
  <si>
    <t>(6+7)</t>
  </si>
  <si>
    <t>(9+13)</t>
  </si>
  <si>
    <t>(10+11+12)</t>
  </si>
  <si>
    <t>(14+15+16+17)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</si>
  <si>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</si>
  <si>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</si>
  <si>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</si>
  <si>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</si>
  <si>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</si>
  <si>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</si>
  <si>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</si>
  <si>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</si>
  <si>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</si>
  <si>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</si>
  <si>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</si>
  <si>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</si>
  <si>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</si>
  <si>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</si>
  <si>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</si>
  <si>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</si>
  <si>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</si>
  <si>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Program </t>
  </si>
  <si>
    <t>Budowa i przebudowa dróg</t>
  </si>
  <si>
    <t>Priorytet</t>
  </si>
  <si>
    <t>3 Regionalny system transportowy</t>
  </si>
  <si>
    <t>Działanie</t>
  </si>
  <si>
    <t>Nazwa projektu</t>
  </si>
  <si>
    <t>Przebudowa drogi 1505</t>
  </si>
  <si>
    <t>Grodzisk - Józefina</t>
  </si>
  <si>
    <t>Przebudowa ul. Chełmońskiego</t>
  </si>
  <si>
    <t>w Jaktorowie w ciągu drogi 1515</t>
  </si>
  <si>
    <t xml:space="preserve">Kopiska - Jaktorów - Maruna - </t>
  </si>
  <si>
    <t>Makówka</t>
  </si>
  <si>
    <t>Budowa i przebudowa drogi powiat</t>
  </si>
  <si>
    <t xml:space="preserve">nr 5810 Mszczonów - Tarczyn na </t>
  </si>
  <si>
    <t>odcinkuMszczonów - Piotrkowice</t>
  </si>
  <si>
    <t>Remont drogi 1509</t>
  </si>
  <si>
    <t>Chrzanów - Żuków - Czubin</t>
  </si>
  <si>
    <t>Remont drogi 1521</t>
  </si>
  <si>
    <t>Żabia Wola - Piotrkowice</t>
  </si>
  <si>
    <t>Przebudowa i termomodernizacja budynków</t>
  </si>
  <si>
    <t>na siedzibę Poradni Psychologiczno</t>
  </si>
  <si>
    <t>Prace termo-modernizacyjne w</t>
  </si>
  <si>
    <t>budynkach użyteczności publicznej -</t>
  </si>
  <si>
    <t>budynek administracyjny Daleka 11A</t>
  </si>
  <si>
    <t>budynek administracyjny Piasta 30</t>
  </si>
  <si>
    <t>Załącznik Nr 4</t>
  </si>
  <si>
    <t>PRZYCHODY I ROZCHODY BUDŻETU POWIATU NA 2008 ROK</t>
  </si>
  <si>
    <t>PRZYCHODY</t>
  </si>
  <si>
    <t>KLASYFIKACJA 
§</t>
  </si>
  <si>
    <t>KWOTA
2008r.</t>
  </si>
  <si>
    <t>Dochody</t>
  </si>
  <si>
    <t>Wynik budżetu</t>
  </si>
  <si>
    <t>PRZYCHODY OGÓŁEM</t>
  </si>
  <si>
    <t>Kredyty</t>
  </si>
  <si>
    <t>§ 952</t>
  </si>
  <si>
    <t>w tym:</t>
  </si>
  <si>
    <t>- na spłatę wcześniej zaciągniętych kredytów
  i pożyczek</t>
  </si>
  <si>
    <t>- na finansowanie planowanego deficytu</t>
  </si>
  <si>
    <t>Pożyczki</t>
  </si>
  <si>
    <t>Pozyczki na finansowanie zadań realizowanych
z udziałem środków pochodzących z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</si>
  <si>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</si>
  <si>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</si>
  <si>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</si>
  <si>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</si>
  <si>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</si>
  <si>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</si>
  <si>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</si>
  <si>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</si>
  <si>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</si>
  <si>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</si>
  <si>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</si>
  <si>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</t>
  </si>
  <si>
    <t>Spłaty kredytów</t>
  </si>
  <si>
    <t>§ 992</t>
  </si>
  <si>
    <t xml:space="preserve">spłaty pożyczek </t>
  </si>
  <si>
    <t>Spłaty pozyczek otrzymanych na finansowanie
zadań realizowanych z udziałem środków
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</si>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</sst>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2">
    <font>
      <sz val="10"/>
      <name val="Arial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sz val="12"/>
      <name val="Arial"/>
      <family val="2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2"/>
      <color indexed="20"/>
      <name val="Arial CE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sz val="14"/>
      <color indexed="8"/>
      <name val="Arial CE"/>
      <family val="2"/>
    </font>
    <font>
      <b/>
      <sz val="11"/>
      <name val="Arial CE"/>
      <family val="2"/>
    </font>
    <font>
      <sz val="14"/>
      <name val="Arial"/>
      <family val="0"/>
    </font>
    <font>
      <b/>
      <sz val="14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8"/>
      <name val="Arial"/>
      <family val="0"/>
    </font>
    <font>
      <sz val="10"/>
      <name val="Arial CE"/>
      <family val="2"/>
    </font>
    <font>
      <sz val="10"/>
      <color indexed="10"/>
      <name val="Arial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b/>
      <i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 CE"/>
      <family val="2"/>
    </font>
    <font>
      <sz val="12"/>
      <color indexed="10"/>
      <name val="Arial"/>
      <family val="0"/>
    </font>
    <font>
      <b/>
      <sz val="10"/>
      <color indexed="8"/>
      <name val="Arial"/>
      <family val="0"/>
    </font>
    <font>
      <i/>
      <sz val="10"/>
      <name val="Arial"/>
      <family val="0"/>
    </font>
    <font>
      <i/>
      <sz val="10"/>
      <color indexed="8"/>
      <name val="Arial"/>
      <family val="0"/>
    </font>
    <font>
      <i/>
      <sz val="10"/>
      <color indexed="8"/>
      <name val="Arial CE"/>
      <family val="0"/>
    </font>
    <font>
      <sz val="10"/>
      <color indexed="8"/>
      <name val="Arial CE"/>
      <family val="2"/>
    </font>
    <font>
      <i/>
      <sz val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5" fillId="0" borderId="5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0" fontId="5" fillId="0" borderId="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" fillId="0" borderId="7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left"/>
    </xf>
    <xf numFmtId="3" fontId="12" fillId="0" borderId="5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Fill="1" applyBorder="1" applyAlignment="1">
      <alignment/>
    </xf>
    <xf numFmtId="0" fontId="12" fillId="0" borderId="4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3" fontId="12" fillId="0" borderId="5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wrapText="1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12" fillId="0" borderId="8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6" xfId="0" applyFont="1" applyBorder="1" applyAlignment="1">
      <alignment horizontal="center"/>
    </xf>
    <xf numFmtId="3" fontId="12" fillId="0" borderId="15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2" fillId="0" borderId="8" xfId="0" applyFont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3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 horizontal="center"/>
    </xf>
    <xf numFmtId="3" fontId="3" fillId="0" borderId="4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4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3" fontId="12" fillId="0" borderId="4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3" fontId="12" fillId="0" borderId="5" xfId="0" applyNumberFormat="1" applyFont="1" applyBorder="1" applyAlignment="1">
      <alignment/>
    </xf>
    <xf numFmtId="0" fontId="12" fillId="0" borderId="5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0" xfId="0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3" fontId="4" fillId="0" borderId="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 applyProtection="1">
      <alignment horizontal="center"/>
      <protection/>
    </xf>
    <xf numFmtId="0" fontId="18" fillId="2" borderId="3" xfId="0" applyFont="1" applyFill="1" applyBorder="1" applyAlignment="1" applyProtection="1">
      <alignment horizontal="center"/>
      <protection/>
    </xf>
    <xf numFmtId="0" fontId="18" fillId="2" borderId="11" xfId="0" applyFont="1" applyFill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18" fillId="2" borderId="13" xfId="0" applyFont="1" applyFill="1" applyBorder="1" applyAlignment="1" applyProtection="1">
      <alignment horizontal="center"/>
      <protection/>
    </xf>
    <xf numFmtId="0" fontId="18" fillId="2" borderId="1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 applyProtection="1">
      <alignment horizontal="center"/>
      <protection/>
    </xf>
    <xf numFmtId="0" fontId="18" fillId="2" borderId="5" xfId="0" applyFont="1" applyFill="1" applyBorder="1" applyAlignment="1" applyProtection="1">
      <alignment horizontal="center"/>
      <protection/>
    </xf>
    <xf numFmtId="0" fontId="22" fillId="2" borderId="13" xfId="0" applyFont="1" applyFill="1" applyBorder="1" applyAlignment="1" applyProtection="1">
      <alignment horizontal="center"/>
      <protection/>
    </xf>
    <xf numFmtId="0" fontId="22" fillId="2" borderId="12" xfId="0" applyFont="1" applyFill="1" applyBorder="1" applyAlignment="1" applyProtection="1">
      <alignment horizontal="center"/>
      <protection/>
    </xf>
    <xf numFmtId="0" fontId="18" fillId="2" borderId="12" xfId="0" applyFont="1" applyFill="1" applyBorder="1" applyAlignment="1">
      <alignment horizontal="center"/>
    </xf>
    <xf numFmtId="0" fontId="18" fillId="2" borderId="10" xfId="0" applyFont="1" applyFill="1" applyBorder="1" applyAlignment="1" applyProtection="1">
      <alignment horizontal="center"/>
      <protection/>
    </xf>
    <xf numFmtId="0" fontId="18" fillId="2" borderId="10" xfId="0" applyFont="1" applyFill="1" applyBorder="1" applyAlignment="1">
      <alignment/>
    </xf>
    <xf numFmtId="0" fontId="18" fillId="2" borderId="6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center"/>
    </xf>
    <xf numFmtId="0" fontId="18" fillId="2" borderId="6" xfId="0" applyFont="1" applyFill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/>
      <protection/>
    </xf>
    <xf numFmtId="0" fontId="18" fillId="2" borderId="15" xfId="0" applyFont="1" applyFill="1" applyBorder="1" applyAlignment="1" applyProtection="1">
      <alignment horizontal="center"/>
      <protection/>
    </xf>
    <xf numFmtId="0" fontId="18" fillId="2" borderId="15" xfId="0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left"/>
      <protection/>
    </xf>
    <xf numFmtId="0" fontId="22" fillId="0" borderId="3" xfId="0" applyFont="1" applyFill="1" applyBorder="1" applyAlignment="1" applyProtection="1">
      <alignment horizontal="center"/>
      <protection/>
    </xf>
    <xf numFmtId="0" fontId="22" fillId="0" borderId="9" xfId="0" applyFont="1" applyFill="1" applyBorder="1" applyAlignment="1" applyProtection="1">
      <alignment horizontal="center"/>
      <protection/>
    </xf>
    <xf numFmtId="0" fontId="22" fillId="0" borderId="8" xfId="0" applyFont="1" applyFill="1" applyBorder="1" applyAlignment="1" applyProtection="1">
      <alignment horizontal="center"/>
      <protection/>
    </xf>
    <xf numFmtId="3" fontId="22" fillId="0" borderId="2" xfId="0" applyNumberFormat="1" applyFont="1" applyFill="1" applyBorder="1" applyAlignment="1" applyProtection="1">
      <alignment horizontal="center"/>
      <protection/>
    </xf>
    <xf numFmtId="3" fontId="22" fillId="0" borderId="2" xfId="0" applyNumberFormat="1" applyFont="1" applyFill="1" applyBorder="1" applyAlignment="1" applyProtection="1">
      <alignment horizontal="left"/>
      <protection/>
    </xf>
    <xf numFmtId="0" fontId="22" fillId="2" borderId="10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 applyProtection="1">
      <alignment horizontal="center"/>
      <protection/>
    </xf>
    <xf numFmtId="0" fontId="22" fillId="0" borderId="4" xfId="0" applyFont="1" applyFill="1" applyBorder="1" applyAlignment="1" applyProtection="1">
      <alignment horizontal="left"/>
      <protection/>
    </xf>
    <xf numFmtId="0" fontId="22" fillId="0" borderId="5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3" fontId="22" fillId="0" borderId="4" xfId="0" applyNumberFormat="1" applyFont="1" applyFill="1" applyBorder="1" applyAlignment="1" applyProtection="1">
      <alignment horizontal="right"/>
      <protection/>
    </xf>
    <xf numFmtId="3" fontId="22" fillId="0" borderId="4" xfId="0" applyNumberFormat="1" applyFont="1" applyFill="1" applyBorder="1" applyAlignment="1" applyProtection="1">
      <alignment horizontal="left"/>
      <protection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 applyProtection="1">
      <alignment horizontal="center"/>
      <protection/>
    </xf>
    <xf numFmtId="0" fontId="22" fillId="0" borderId="6" xfId="0" applyFont="1" applyFill="1" applyBorder="1" applyAlignment="1" applyProtection="1">
      <alignment horizontal="left"/>
      <protection/>
    </xf>
    <xf numFmtId="0" fontId="22" fillId="0" borderId="7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3" fontId="22" fillId="0" borderId="6" xfId="0" applyNumberFormat="1" applyFont="1" applyFill="1" applyBorder="1" applyAlignment="1" applyProtection="1">
      <alignment horizontal="right"/>
      <protection/>
    </xf>
    <xf numFmtId="3" fontId="22" fillId="0" borderId="6" xfId="0" applyNumberFormat="1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22" fillId="0" borderId="2" xfId="0" applyNumberFormat="1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2" fillId="0" borderId="12" xfId="0" applyFont="1" applyFill="1" applyBorder="1" applyAlignment="1" applyProtection="1">
      <alignment horizontal="right"/>
      <protection/>
    </xf>
    <xf numFmtId="0" fontId="22" fillId="0" borderId="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left"/>
      <protection/>
    </xf>
    <xf numFmtId="0" fontId="22" fillId="0" borderId="14" xfId="0" applyFont="1" applyFill="1" applyBorder="1" applyAlignment="1" applyProtection="1">
      <alignment horizontal="right"/>
      <protection/>
    </xf>
    <xf numFmtId="0" fontId="22" fillId="0" borderId="15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4" xfId="0" applyFont="1" applyBorder="1" applyAlignment="1">
      <alignment horizontal="left"/>
    </xf>
    <xf numFmtId="3" fontId="22" fillId="0" borderId="4" xfId="0" applyNumberFormat="1" applyFont="1" applyFill="1" applyBorder="1" applyAlignment="1" applyProtection="1">
      <alignment horizontal="center"/>
      <protection/>
    </xf>
    <xf numFmtId="3" fontId="22" fillId="0" borderId="6" xfId="0" applyNumberFormat="1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left"/>
      <protection/>
    </xf>
    <xf numFmtId="3" fontId="22" fillId="0" borderId="14" xfId="0" applyNumberFormat="1" applyFont="1" applyFill="1" applyBorder="1" applyAlignment="1" applyProtection="1">
      <alignment horizontal="right"/>
      <protection/>
    </xf>
    <xf numFmtId="3" fontId="22" fillId="0" borderId="15" xfId="0" applyNumberFormat="1" applyFont="1" applyFill="1" applyBorder="1" applyAlignment="1" applyProtection="1">
      <alignment horizontal="right"/>
      <protection/>
    </xf>
    <xf numFmtId="0" fontId="22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3" fontId="22" fillId="0" borderId="4" xfId="0" applyNumberFormat="1" applyFont="1" applyFill="1" applyBorder="1" applyAlignment="1">
      <alignment horizontal="right"/>
    </xf>
    <xf numFmtId="0" fontId="22" fillId="0" borderId="4" xfId="0" applyFont="1" applyFill="1" applyBorder="1" applyAlignment="1">
      <alignment horizontal="right"/>
    </xf>
    <xf numFmtId="0" fontId="22" fillId="0" borderId="6" xfId="0" applyFont="1" applyFill="1" applyBorder="1" applyAlignment="1">
      <alignment horizontal="left"/>
    </xf>
    <xf numFmtId="0" fontId="22" fillId="0" borderId="6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0" fontId="22" fillId="0" borderId="7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2" fillId="0" borderId="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7" xfId="0" applyFont="1" applyBorder="1" applyAlignment="1">
      <alignment/>
    </xf>
    <xf numFmtId="0" fontId="22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22" fillId="0" borderId="4" xfId="0" applyNumberFormat="1" applyFont="1" applyFill="1" applyBorder="1" applyAlignment="1" applyProtection="1">
      <alignment/>
      <protection/>
    </xf>
    <xf numFmtId="0" fontId="22" fillId="0" borderId="6" xfId="0" applyFont="1" applyBorder="1" applyAlignment="1">
      <alignment horizontal="left"/>
    </xf>
    <xf numFmtId="3" fontId="22" fillId="0" borderId="6" xfId="0" applyNumberFormat="1" applyFont="1" applyFill="1" applyBorder="1" applyAlignment="1" applyProtection="1">
      <alignment/>
      <protection/>
    </xf>
    <xf numFmtId="0" fontId="22" fillId="0" borderId="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2" xfId="0" applyFont="1" applyBorder="1" applyAlignment="1">
      <alignment horizontal="left"/>
    </xf>
    <xf numFmtId="0" fontId="22" fillId="0" borderId="3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right"/>
    </xf>
    <xf numFmtId="164" fontId="24" fillId="0" borderId="3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4" fillId="2" borderId="3" xfId="0" applyFont="1" applyFill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1" fillId="2" borderId="3" xfId="0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28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8" fillId="0" borderId="4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28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28" fillId="0" borderId="2" xfId="0" applyFont="1" applyFill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8" fillId="0" borderId="4" xfId="0" applyFont="1" applyFill="1" applyBorder="1" applyAlignment="1" applyProtection="1">
      <alignment horizontal="left"/>
      <protection/>
    </xf>
    <xf numFmtId="0" fontId="28" fillId="0" borderId="6" xfId="0" applyFont="1" applyFill="1" applyBorder="1" applyAlignment="1" applyProtection="1">
      <alignment horizontal="left"/>
      <protection/>
    </xf>
    <xf numFmtId="0" fontId="4" fillId="0" borderId="7" xfId="0" applyFont="1" applyBorder="1" applyAlignment="1">
      <alignment horizontal="right"/>
    </xf>
    <xf numFmtId="0" fontId="28" fillId="0" borderId="14" xfId="0" applyFont="1" applyFill="1" applyBorder="1" applyAlignment="1" applyProtection="1">
      <alignment horizontal="left"/>
      <protection/>
    </xf>
    <xf numFmtId="164" fontId="1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9" fillId="2" borderId="3" xfId="0" applyFont="1" applyFill="1" applyBorder="1" applyAlignment="1">
      <alignment horizontal="left" wrapText="1"/>
    </xf>
    <xf numFmtId="0" fontId="30" fillId="0" borderId="9" xfId="0" applyFont="1" applyBorder="1" applyAlignment="1">
      <alignment horizontal="left" wrapText="1"/>
    </xf>
    <xf numFmtId="0" fontId="31" fillId="2" borderId="2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3" fontId="32" fillId="2" borderId="3" xfId="0" applyNumberFormat="1" applyFont="1" applyFill="1" applyBorder="1" applyAlignment="1">
      <alignment horizontal="right" vertical="center" wrapText="1"/>
    </xf>
    <xf numFmtId="3" fontId="32" fillId="2" borderId="8" xfId="0" applyNumberFormat="1" applyFont="1" applyFill="1" applyBorder="1" applyAlignment="1">
      <alignment horizontal="right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1" fillId="2" borderId="4" xfId="0" applyFont="1" applyFill="1" applyBorder="1" applyAlignment="1">
      <alignment horizontal="center" wrapText="1"/>
    </xf>
    <xf numFmtId="0" fontId="31" fillId="2" borderId="6" xfId="0" applyFont="1" applyFill="1" applyBorder="1" applyAlignment="1">
      <alignment horizontal="center" vertical="center" wrapText="1"/>
    </xf>
    <xf numFmtId="3" fontId="32" fillId="2" borderId="6" xfId="0" applyNumberFormat="1" applyFont="1" applyFill="1" applyBorder="1" applyAlignment="1">
      <alignment horizontal="right" vertical="center" wrapText="1"/>
    </xf>
    <xf numFmtId="3" fontId="32" fillId="2" borderId="7" xfId="0" applyNumberFormat="1" applyFont="1" applyFill="1" applyBorder="1" applyAlignment="1">
      <alignment horizontal="right" vertical="center" wrapText="1"/>
    </xf>
    <xf numFmtId="3" fontId="32" fillId="2" borderId="15" xfId="0" applyNumberFormat="1" applyFont="1" applyFill="1" applyBorder="1" applyAlignment="1">
      <alignment horizontal="right" vertical="center" wrapText="1"/>
    </xf>
    <xf numFmtId="3" fontId="32" fillId="2" borderId="6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right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/>
    </xf>
    <xf numFmtId="0" fontId="6" fillId="0" borderId="2" xfId="0" applyFont="1" applyFill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3" fontId="33" fillId="0" borderId="4" xfId="0" applyNumberFormat="1" applyFont="1" applyBorder="1" applyAlignment="1">
      <alignment horizontal="right"/>
    </xf>
    <xf numFmtId="3" fontId="33" fillId="0" borderId="5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/>
    </xf>
    <xf numFmtId="3" fontId="33" fillId="0" borderId="4" xfId="0" applyNumberFormat="1" applyFont="1" applyBorder="1" applyAlignment="1">
      <alignment/>
    </xf>
    <xf numFmtId="3" fontId="33" fillId="0" borderId="5" xfId="0" applyNumberFormat="1" applyFont="1" applyBorder="1" applyAlignment="1">
      <alignment/>
    </xf>
    <xf numFmtId="0" fontId="6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5" xfId="0" applyNumberFormat="1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29" fillId="0" borderId="6" xfId="0" applyFont="1" applyBorder="1" applyAlignment="1">
      <alignment horizontal="right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/>
    </xf>
    <xf numFmtId="0" fontId="33" fillId="0" borderId="15" xfId="0" applyFont="1" applyBorder="1" applyAlignment="1">
      <alignment horizontal="center"/>
    </xf>
    <xf numFmtId="164" fontId="33" fillId="0" borderId="6" xfId="0" applyNumberFormat="1" applyFont="1" applyBorder="1" applyAlignment="1">
      <alignment horizontal="right"/>
    </xf>
    <xf numFmtId="164" fontId="33" fillId="0" borderId="7" xfId="0" applyNumberFormat="1" applyFont="1" applyBorder="1" applyAlignment="1">
      <alignment horizontal="right"/>
    </xf>
    <xf numFmtId="0" fontId="30" fillId="0" borderId="15" xfId="0" applyFont="1" applyBorder="1" applyAlignment="1">
      <alignment/>
    </xf>
    <xf numFmtId="164" fontId="33" fillId="0" borderId="6" xfId="0" applyNumberFormat="1" applyFont="1" applyBorder="1" applyAlignment="1">
      <alignment/>
    </xf>
    <xf numFmtId="164" fontId="33" fillId="0" borderId="7" xfId="0" applyNumberFormat="1" applyFont="1" applyBorder="1" applyAlignment="1">
      <alignment/>
    </xf>
    <xf numFmtId="0" fontId="29" fillId="0" borderId="5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4" fontId="33" fillId="0" borderId="0" xfId="0" applyNumberFormat="1" applyFont="1" applyBorder="1" applyAlignment="1">
      <alignment/>
    </xf>
    <xf numFmtId="0" fontId="29" fillId="0" borderId="2" xfId="0" applyFont="1" applyBorder="1" applyAlignment="1">
      <alignment horizontal="right"/>
    </xf>
    <xf numFmtId="0" fontId="3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33" fillId="0" borderId="2" xfId="0" applyNumberFormat="1" applyFont="1" applyBorder="1" applyAlignment="1">
      <alignment horizontal="right"/>
    </xf>
    <xf numFmtId="3" fontId="33" fillId="0" borderId="3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3" fontId="33" fillId="0" borderId="2" xfId="0" applyNumberFormat="1" applyFont="1" applyBorder="1" applyAlignment="1">
      <alignment/>
    </xf>
    <xf numFmtId="164" fontId="33" fillId="0" borderId="9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0" fillId="0" borderId="10" xfId="0" applyNumberFormat="1" applyBorder="1" applyAlignment="1">
      <alignment/>
    </xf>
    <xf numFmtId="49" fontId="6" fillId="0" borderId="6" xfId="0" applyNumberFormat="1" applyFont="1" applyBorder="1" applyAlignment="1">
      <alignment/>
    </xf>
    <xf numFmtId="164" fontId="33" fillId="0" borderId="14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0" fontId="31" fillId="2" borderId="9" xfId="0" applyFont="1" applyFill="1" applyBorder="1" applyAlignment="1">
      <alignment horizontal="left" wrapText="1"/>
    </xf>
    <xf numFmtId="0" fontId="31" fillId="2" borderId="8" xfId="0" applyFont="1" applyFill="1" applyBorder="1" applyAlignment="1">
      <alignment horizontal="left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horizontal="right" vertical="center" wrapText="1"/>
    </xf>
    <xf numFmtId="0" fontId="31" fillId="2" borderId="7" xfId="0" applyFont="1" applyFill="1" applyBorder="1" applyAlignment="1">
      <alignment horizontal="left" wrapText="1"/>
    </xf>
    <xf numFmtId="0" fontId="31" fillId="2" borderId="14" xfId="0" applyFont="1" applyFill="1" applyBorder="1" applyAlignment="1">
      <alignment horizontal="left" wrapText="1"/>
    </xf>
    <xf numFmtId="0" fontId="31" fillId="2" borderId="15" xfId="0" applyFont="1" applyFill="1" applyBorder="1" applyAlignment="1">
      <alignment horizontal="left" wrapText="1"/>
    </xf>
    <xf numFmtId="0" fontId="31" fillId="2" borderId="6" xfId="0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0" fontId="33" fillId="0" borderId="2" xfId="0" applyFont="1" applyBorder="1" applyAlignment="1">
      <alignment horizontal="left"/>
    </xf>
    <xf numFmtId="3" fontId="33" fillId="0" borderId="3" xfId="0" applyNumberFormat="1" applyFont="1" applyBorder="1" applyAlignment="1">
      <alignment horizontal="right"/>
    </xf>
    <xf numFmtId="3" fontId="30" fillId="0" borderId="8" xfId="0" applyNumberFormat="1" applyFont="1" applyBorder="1" applyAlignment="1">
      <alignment horizontal="right"/>
    </xf>
    <xf numFmtId="3" fontId="33" fillId="0" borderId="8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/>
    </xf>
    <xf numFmtId="0" fontId="33" fillId="0" borderId="4" xfId="0" applyFont="1" applyBorder="1" applyAlignment="1">
      <alignment horizontal="left"/>
    </xf>
    <xf numFmtId="3" fontId="33" fillId="0" borderId="5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7" fillId="0" borderId="11" xfId="0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33" fillId="0" borderId="0" xfId="0" applyFont="1" applyAlignment="1">
      <alignment/>
    </xf>
    <xf numFmtId="0" fontId="5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textRotation="18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textRotation="180"/>
    </xf>
    <xf numFmtId="0" fontId="0" fillId="0" borderId="2" xfId="0" applyBorder="1" applyAlignment="1">
      <alignment horizontal="center" vertical="center" textRotation="18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textRotation="180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5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35" fillId="0" borderId="7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0" fillId="0" borderId="4" xfId="0" applyFont="1" applyBorder="1" applyAlignment="1">
      <alignment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30" fillId="0" borderId="6" xfId="0" applyFont="1" applyBorder="1" applyAlignment="1">
      <alignment/>
    </xf>
    <xf numFmtId="0" fontId="30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0" fontId="30" fillId="0" borderId="5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30" fillId="0" borderId="2" xfId="0" applyFont="1" applyBorder="1" applyAlignment="1">
      <alignment horizontal="center" vertical="center"/>
    </xf>
    <xf numFmtId="0" fontId="35" fillId="0" borderId="9" xfId="0" applyFont="1" applyBorder="1" applyAlignment="1">
      <alignment/>
    </xf>
    <xf numFmtId="0" fontId="35" fillId="0" borderId="3" xfId="0" applyFont="1" applyBorder="1" applyAlignment="1">
      <alignment/>
    </xf>
    <xf numFmtId="0" fontId="35" fillId="0" borderId="9" xfId="0" applyFont="1" applyBorder="1" applyAlignment="1">
      <alignment/>
    </xf>
    <xf numFmtId="0" fontId="35" fillId="0" borderId="8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5" fillId="0" borderId="3" xfId="0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38" fillId="0" borderId="4" xfId="0" applyFont="1" applyFill="1" applyBorder="1" applyAlignment="1" applyProtection="1">
      <alignment horizontal="left"/>
      <protection/>
    </xf>
    <xf numFmtId="0" fontId="38" fillId="0" borderId="6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0" fillId="0" borderId="2" xfId="0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/>
      <protection/>
    </xf>
    <xf numFmtId="0" fontId="38" fillId="0" borderId="4" xfId="0" applyFont="1" applyBorder="1" applyAlignment="1">
      <alignment horizontal="left"/>
    </xf>
    <xf numFmtId="3" fontId="23" fillId="0" borderId="4" xfId="0" applyNumberFormat="1" applyFont="1" applyBorder="1" applyAlignment="1">
      <alignment/>
    </xf>
    <xf numFmtId="0" fontId="39" fillId="0" borderId="6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6" fillId="0" borderId="14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/>
    </xf>
    <xf numFmtId="0" fontId="40" fillId="0" borderId="2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49" fontId="28" fillId="0" borderId="4" xfId="0" applyNumberFormat="1" applyFont="1" applyBorder="1" applyAlignment="1">
      <alignment horizontal="left" vertical="center" wrapText="1" indent="3"/>
    </xf>
    <xf numFmtId="3" fontId="22" fillId="0" borderId="4" xfId="0" applyNumberFormat="1" applyFont="1" applyBorder="1" applyAlignment="1">
      <alignment vertical="center"/>
    </xf>
    <xf numFmtId="49" fontId="28" fillId="0" borderId="4" xfId="0" applyNumberFormat="1" applyFont="1" applyBorder="1" applyAlignment="1">
      <alignment horizontal="left" vertical="center" indent="3"/>
    </xf>
    <xf numFmtId="0" fontId="2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2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workbookViewId="0" topLeftCell="C60">
      <selection activeCell="E87" sqref="E87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4" width="9.140625" style="1" customWidth="1"/>
    <col min="5" max="5" width="19.00390625" style="1" customWidth="1"/>
    <col min="6" max="6" width="10.140625" style="1" customWidth="1"/>
    <col min="7" max="7" width="39.7109375" style="1" customWidth="1"/>
    <col min="8" max="8" width="13.7109375" style="1" hidden="1" customWidth="1"/>
    <col min="9" max="9" width="13.8515625" style="1" hidden="1" customWidth="1"/>
    <col min="10" max="10" width="0.13671875" style="1" hidden="1" customWidth="1"/>
    <col min="11" max="11" width="14.140625" style="1" hidden="1" customWidth="1"/>
    <col min="12" max="12" width="15.28125" style="1" customWidth="1"/>
    <col min="13" max="14" width="14.421875" style="1" customWidth="1"/>
    <col min="15" max="16384" width="9.140625" style="1" customWidth="1"/>
  </cols>
  <sheetData>
    <row r="1" spans="8:12" ht="15">
      <c r="H1" s="2" t="s">
        <v>0</v>
      </c>
      <c r="J1" s="2" t="s">
        <v>0</v>
      </c>
      <c r="L1" s="2" t="s">
        <v>0</v>
      </c>
    </row>
    <row r="2" spans="8:12" ht="13.5" customHeight="1">
      <c r="H2" s="2" t="s">
        <v>1</v>
      </c>
      <c r="J2" s="2" t="s">
        <v>1</v>
      </c>
      <c r="L2" s="2" t="s">
        <v>2</v>
      </c>
    </row>
    <row r="3" spans="8:12" ht="14.25" customHeight="1">
      <c r="H3" s="2" t="s">
        <v>3</v>
      </c>
      <c r="J3" s="2" t="s">
        <v>3</v>
      </c>
      <c r="L3" s="2" t="s">
        <v>3</v>
      </c>
    </row>
    <row r="4" spans="8:12" ht="15">
      <c r="H4" s="3" t="s">
        <v>4</v>
      </c>
      <c r="J4" s="3" t="s">
        <v>5</v>
      </c>
      <c r="L4" s="3" t="s">
        <v>5</v>
      </c>
    </row>
    <row r="6" spans="1:8" ht="18">
      <c r="A6" s="4" t="s">
        <v>6</v>
      </c>
      <c r="B6" s="5"/>
      <c r="C6" s="5"/>
      <c r="D6" s="5"/>
      <c r="E6" s="5"/>
      <c r="F6" s="5"/>
      <c r="G6" s="5"/>
      <c r="H6" s="5"/>
    </row>
    <row r="9" spans="1:14" ht="13.5" customHeight="1">
      <c r="A9" s="6" t="s">
        <v>7</v>
      </c>
      <c r="B9" s="7"/>
      <c r="C9" s="6" t="s">
        <v>8</v>
      </c>
      <c r="D9" s="7"/>
      <c r="E9" s="7"/>
      <c r="F9" s="8" t="s">
        <v>9</v>
      </c>
      <c r="G9" s="9" t="s">
        <v>10</v>
      </c>
      <c r="H9" s="10" t="s">
        <v>11</v>
      </c>
      <c r="I9" s="11" t="s">
        <v>12</v>
      </c>
      <c r="J9" s="11" t="s">
        <v>11</v>
      </c>
      <c r="K9" s="11" t="s">
        <v>13</v>
      </c>
      <c r="L9" s="12" t="s">
        <v>11</v>
      </c>
      <c r="M9" s="11" t="s">
        <v>13</v>
      </c>
      <c r="N9" s="11" t="s">
        <v>14</v>
      </c>
    </row>
    <row r="10" spans="1:14" ht="5.25" customHeight="1" hidden="1">
      <c r="A10" s="6"/>
      <c r="B10" s="7"/>
      <c r="C10" s="6"/>
      <c r="D10" s="7"/>
      <c r="E10" s="7"/>
      <c r="F10" s="13"/>
      <c r="G10" s="14"/>
      <c r="H10" s="15"/>
      <c r="I10" s="16"/>
      <c r="J10" s="16"/>
      <c r="K10" s="16"/>
      <c r="L10" s="17"/>
      <c r="M10" s="16"/>
      <c r="N10" s="16"/>
    </row>
    <row r="11" spans="1:14" ht="17.25" customHeight="1">
      <c r="A11" s="7"/>
      <c r="B11" s="7"/>
      <c r="C11" s="7"/>
      <c r="D11" s="7"/>
      <c r="E11" s="7"/>
      <c r="F11" s="18"/>
      <c r="G11" s="19"/>
      <c r="H11" s="20"/>
      <c r="I11" s="21"/>
      <c r="J11" s="21"/>
      <c r="K11" s="21"/>
      <c r="L11" s="22"/>
      <c r="M11" s="21"/>
      <c r="N11" s="21"/>
    </row>
    <row r="12" spans="1:14" ht="15">
      <c r="A12" s="23" t="s">
        <v>15</v>
      </c>
      <c r="B12" s="24"/>
      <c r="C12" s="25" t="s">
        <v>16</v>
      </c>
      <c r="D12" s="25"/>
      <c r="E12" s="25"/>
      <c r="F12" s="26">
        <v>2110</v>
      </c>
      <c r="G12" s="27" t="s">
        <v>17</v>
      </c>
      <c r="H12" s="28">
        <v>30000</v>
      </c>
      <c r="J12" s="28">
        <f>H12+I12</f>
        <v>30000</v>
      </c>
      <c r="K12" s="28"/>
      <c r="L12" s="28">
        <f>J12+K12</f>
        <v>30000</v>
      </c>
      <c r="M12" s="28"/>
      <c r="N12" s="28">
        <f>L12+M12</f>
        <v>30000</v>
      </c>
    </row>
    <row r="13" spans="1:14" ht="15">
      <c r="A13" s="29" t="s">
        <v>18</v>
      </c>
      <c r="B13" s="30"/>
      <c r="C13" s="31" t="s">
        <v>19</v>
      </c>
      <c r="D13" s="31"/>
      <c r="E13" s="31"/>
      <c r="F13" s="32"/>
      <c r="G13" s="29" t="s">
        <v>20</v>
      </c>
      <c r="H13" s="33"/>
      <c r="J13" s="33"/>
      <c r="K13" s="33"/>
      <c r="L13" s="33"/>
      <c r="M13" s="33"/>
      <c r="N13" s="33"/>
    </row>
    <row r="14" spans="1:14" ht="15">
      <c r="A14" s="29" t="s">
        <v>21</v>
      </c>
      <c r="B14" s="30"/>
      <c r="C14" s="31" t="s">
        <v>22</v>
      </c>
      <c r="D14" s="31"/>
      <c r="E14" s="31"/>
      <c r="F14" s="32"/>
      <c r="G14" s="31"/>
      <c r="H14" s="33"/>
      <c r="J14" s="33"/>
      <c r="K14" s="33"/>
      <c r="L14" s="33"/>
      <c r="M14" s="33"/>
      <c r="N14" s="33"/>
    </row>
    <row r="15" spans="1:14" ht="15.75">
      <c r="A15" s="34" t="s">
        <v>23</v>
      </c>
      <c r="B15" s="35"/>
      <c r="C15" s="36"/>
      <c r="D15" s="36"/>
      <c r="E15" s="36"/>
      <c r="F15" s="37"/>
      <c r="G15" s="38"/>
      <c r="H15" s="39">
        <f>SUM(H12:H14)</f>
        <v>30000</v>
      </c>
      <c r="I15" s="40"/>
      <c r="J15" s="39">
        <f aca="true" t="shared" si="0" ref="J15:J20">H15+I15</f>
        <v>30000</v>
      </c>
      <c r="K15" s="39"/>
      <c r="L15" s="39">
        <f aca="true" t="shared" si="1" ref="L15:L20">J15+K15</f>
        <v>30000</v>
      </c>
      <c r="M15" s="39"/>
      <c r="N15" s="39">
        <f aca="true" t="shared" si="2" ref="N15:N20">L15+M15</f>
        <v>30000</v>
      </c>
    </row>
    <row r="16" spans="1:14" ht="0.75" customHeight="1" hidden="1">
      <c r="A16" s="29">
        <v>600</v>
      </c>
      <c r="B16" s="30"/>
      <c r="C16" s="41"/>
      <c r="D16" s="41">
        <v>60014</v>
      </c>
      <c r="E16" s="24"/>
      <c r="F16" s="42"/>
      <c r="G16" s="43" t="s">
        <v>24</v>
      </c>
      <c r="H16" s="44"/>
      <c r="J16" s="33">
        <f t="shared" si="0"/>
        <v>0</v>
      </c>
      <c r="K16" s="33"/>
      <c r="L16" s="33">
        <f t="shared" si="1"/>
        <v>0</v>
      </c>
      <c r="M16" s="33"/>
      <c r="N16" s="33">
        <f t="shared" si="2"/>
        <v>0</v>
      </c>
    </row>
    <row r="17" spans="1:14" ht="15" hidden="1">
      <c r="A17" s="29" t="s">
        <v>25</v>
      </c>
      <c r="B17" s="30"/>
      <c r="C17" s="31" t="s">
        <v>26</v>
      </c>
      <c r="D17" s="31"/>
      <c r="E17" s="30"/>
      <c r="F17" s="42"/>
      <c r="G17" s="45" t="s">
        <v>27</v>
      </c>
      <c r="H17" s="44"/>
      <c r="J17" s="33">
        <f t="shared" si="0"/>
        <v>0</v>
      </c>
      <c r="K17" s="33"/>
      <c r="L17" s="33">
        <f t="shared" si="1"/>
        <v>0</v>
      </c>
      <c r="M17" s="33"/>
      <c r="N17" s="33">
        <f t="shared" si="2"/>
        <v>0</v>
      </c>
    </row>
    <row r="18" spans="1:14" ht="15" hidden="1">
      <c r="A18" s="29" t="s">
        <v>28</v>
      </c>
      <c r="B18" s="30"/>
      <c r="C18" s="46"/>
      <c r="D18" s="46"/>
      <c r="E18" s="47"/>
      <c r="F18" s="42"/>
      <c r="G18" s="45" t="s">
        <v>29</v>
      </c>
      <c r="H18" s="44"/>
      <c r="J18" s="33">
        <f t="shared" si="0"/>
        <v>0</v>
      </c>
      <c r="K18" s="33"/>
      <c r="L18" s="33">
        <f t="shared" si="1"/>
        <v>0</v>
      </c>
      <c r="M18" s="33"/>
      <c r="N18" s="33">
        <f t="shared" si="2"/>
        <v>0</v>
      </c>
    </row>
    <row r="19" spans="1:14" ht="15" hidden="1">
      <c r="A19" s="23"/>
      <c r="B19" s="24"/>
      <c r="C19" s="41"/>
      <c r="D19" s="41"/>
      <c r="E19" s="41"/>
      <c r="F19" s="48"/>
      <c r="G19" s="49"/>
      <c r="H19" s="50"/>
      <c r="J19" s="33">
        <f t="shared" si="0"/>
        <v>0</v>
      </c>
      <c r="K19" s="33"/>
      <c r="L19" s="33">
        <f t="shared" si="1"/>
        <v>0</v>
      </c>
      <c r="M19" s="33"/>
      <c r="N19" s="33">
        <f t="shared" si="2"/>
        <v>0</v>
      </c>
    </row>
    <row r="20" spans="1:14" ht="15">
      <c r="A20" s="27">
        <v>600</v>
      </c>
      <c r="B20" s="24"/>
      <c r="C20" s="51">
        <v>60014</v>
      </c>
      <c r="D20" s="52"/>
      <c r="E20" s="53"/>
      <c r="F20" s="54" t="s">
        <v>30</v>
      </c>
      <c r="G20" s="55" t="s">
        <v>31</v>
      </c>
      <c r="H20" s="56">
        <v>1976527</v>
      </c>
      <c r="J20" s="33">
        <f t="shared" si="0"/>
        <v>1976527</v>
      </c>
      <c r="K20" s="33"/>
      <c r="L20" s="33">
        <f t="shared" si="1"/>
        <v>1976527</v>
      </c>
      <c r="M20" s="33">
        <v>-85000</v>
      </c>
      <c r="N20" s="33">
        <f t="shared" si="2"/>
        <v>1891527</v>
      </c>
    </row>
    <row r="21" spans="1:14" ht="15">
      <c r="A21" s="29" t="s">
        <v>32</v>
      </c>
      <c r="B21" s="30"/>
      <c r="C21" s="29" t="s">
        <v>26</v>
      </c>
      <c r="D21" s="31"/>
      <c r="E21" s="30"/>
      <c r="F21" s="54"/>
      <c r="G21" s="55" t="s">
        <v>33</v>
      </c>
      <c r="H21" s="57"/>
      <c r="J21" s="33"/>
      <c r="K21" s="33"/>
      <c r="L21" s="33"/>
      <c r="M21" s="33"/>
      <c r="N21" s="33"/>
    </row>
    <row r="22" spans="1:14" ht="15.75" customHeight="1">
      <c r="A22" s="58"/>
      <c r="B22" s="30"/>
      <c r="C22" s="59"/>
      <c r="D22" s="60"/>
      <c r="E22" s="61"/>
      <c r="F22" s="62"/>
      <c r="G22" s="55" t="s">
        <v>34</v>
      </c>
      <c r="H22" s="63"/>
      <c r="J22" s="33"/>
      <c r="K22" s="33"/>
      <c r="L22" s="33"/>
      <c r="M22" s="33"/>
      <c r="N22" s="33"/>
    </row>
    <row r="23" spans="1:14" ht="15">
      <c r="A23" s="29"/>
      <c r="B23" s="30"/>
      <c r="C23" s="29"/>
      <c r="D23" s="31"/>
      <c r="E23" s="30"/>
      <c r="F23" s="54"/>
      <c r="G23" s="55" t="s">
        <v>35</v>
      </c>
      <c r="H23" s="63"/>
      <c r="J23" s="33"/>
      <c r="K23" s="33"/>
      <c r="L23" s="33"/>
      <c r="M23" s="33"/>
      <c r="N23" s="33"/>
    </row>
    <row r="24" spans="1:14" ht="15.75">
      <c r="A24" s="34" t="s">
        <v>36</v>
      </c>
      <c r="B24" s="64"/>
      <c r="C24" s="64"/>
      <c r="D24" s="64"/>
      <c r="E24" s="64"/>
      <c r="F24" s="65"/>
      <c r="G24" s="66"/>
      <c r="H24" s="67">
        <f>SUM(H20:H23)</f>
        <v>1976527</v>
      </c>
      <c r="I24" s="40"/>
      <c r="J24" s="39">
        <f>H24+I24</f>
        <v>1976527</v>
      </c>
      <c r="K24" s="39"/>
      <c r="L24" s="39">
        <f>J24+K24</f>
        <v>1976527</v>
      </c>
      <c r="M24" s="39">
        <v>-85000</v>
      </c>
      <c r="N24" s="39">
        <f>L24+M24</f>
        <v>1891527</v>
      </c>
    </row>
    <row r="25" spans="1:14" ht="15">
      <c r="A25" s="27">
        <v>700</v>
      </c>
      <c r="B25" s="24"/>
      <c r="C25" s="51">
        <v>70005</v>
      </c>
      <c r="D25" s="25"/>
      <c r="E25" s="68"/>
      <c r="F25" s="69" t="s">
        <v>37</v>
      </c>
      <c r="G25" s="70" t="s">
        <v>38</v>
      </c>
      <c r="H25" s="71">
        <v>335000</v>
      </c>
      <c r="J25" s="33">
        <f>H25+I25</f>
        <v>335000</v>
      </c>
      <c r="K25" s="33"/>
      <c r="L25" s="33">
        <f>J25+K25</f>
        <v>335000</v>
      </c>
      <c r="M25" s="33"/>
      <c r="N25" s="33">
        <f>L25+M25</f>
        <v>335000</v>
      </c>
    </row>
    <row r="26" spans="1:14" ht="15">
      <c r="A26" s="29" t="s">
        <v>39</v>
      </c>
      <c r="B26" s="30"/>
      <c r="C26" s="29" t="s">
        <v>40</v>
      </c>
      <c r="D26" s="31"/>
      <c r="E26" s="30"/>
      <c r="F26" s="54"/>
      <c r="G26" s="55" t="s">
        <v>41</v>
      </c>
      <c r="H26" s="63"/>
      <c r="J26" s="33"/>
      <c r="K26" s="33"/>
      <c r="L26" s="33"/>
      <c r="M26" s="33"/>
      <c r="N26" s="33"/>
    </row>
    <row r="27" spans="1:14" ht="15">
      <c r="A27" s="29" t="s">
        <v>42</v>
      </c>
      <c r="B27" s="30"/>
      <c r="C27" s="29" t="s">
        <v>43</v>
      </c>
      <c r="D27" s="31"/>
      <c r="E27" s="30"/>
      <c r="F27" s="54"/>
      <c r="G27" s="72"/>
      <c r="H27" s="63"/>
      <c r="J27" s="33"/>
      <c r="K27" s="33"/>
      <c r="L27" s="33"/>
      <c r="M27" s="33"/>
      <c r="N27" s="33"/>
    </row>
    <row r="28" spans="1:14" ht="15">
      <c r="A28" s="29"/>
      <c r="B28" s="30"/>
      <c r="C28" s="29"/>
      <c r="D28" s="31"/>
      <c r="E28" s="30"/>
      <c r="F28" s="54" t="s">
        <v>44</v>
      </c>
      <c r="G28" s="72" t="s">
        <v>45</v>
      </c>
      <c r="H28" s="63">
        <v>400000</v>
      </c>
      <c r="J28" s="33">
        <f>H28+I28</f>
        <v>400000</v>
      </c>
      <c r="K28" s="33"/>
      <c r="L28" s="33">
        <f>J28+K28</f>
        <v>400000</v>
      </c>
      <c r="M28" s="33"/>
      <c r="N28" s="33">
        <f>L28+M28</f>
        <v>400000</v>
      </c>
    </row>
    <row r="29" spans="1:14" ht="15">
      <c r="A29" s="29"/>
      <c r="B29" s="30"/>
      <c r="C29" s="29"/>
      <c r="D29" s="31"/>
      <c r="E29" s="30"/>
      <c r="F29" s="54"/>
      <c r="G29" s="72" t="s">
        <v>46</v>
      </c>
      <c r="H29" s="63"/>
      <c r="J29" s="33"/>
      <c r="K29" s="33"/>
      <c r="L29" s="33"/>
      <c r="M29" s="33"/>
      <c r="N29" s="33"/>
    </row>
    <row r="30" spans="1:14" ht="15">
      <c r="A30" s="29"/>
      <c r="B30" s="30"/>
      <c r="C30" s="29"/>
      <c r="D30" s="31"/>
      <c r="E30" s="30"/>
      <c r="F30" s="54"/>
      <c r="G30" s="72"/>
      <c r="H30" s="63"/>
      <c r="J30" s="33"/>
      <c r="K30" s="33"/>
      <c r="L30" s="33"/>
      <c r="M30" s="33"/>
      <c r="N30" s="33"/>
    </row>
    <row r="31" spans="1:14" ht="15">
      <c r="A31" s="29"/>
      <c r="B31" s="30"/>
      <c r="C31" s="29"/>
      <c r="D31" s="31"/>
      <c r="E31" s="30"/>
      <c r="F31" s="54" t="s">
        <v>47</v>
      </c>
      <c r="G31" s="72" t="s">
        <v>48</v>
      </c>
      <c r="H31" s="63">
        <v>115000</v>
      </c>
      <c r="J31" s="33">
        <f>H31+I31</f>
        <v>115000</v>
      </c>
      <c r="K31" s="33"/>
      <c r="L31" s="33">
        <f>J31+K31</f>
        <v>115000</v>
      </c>
      <c r="M31" s="33"/>
      <c r="N31" s="33">
        <f>L31+M31</f>
        <v>115000</v>
      </c>
    </row>
    <row r="32" spans="1:14" ht="15">
      <c r="A32" s="29"/>
      <c r="B32" s="30"/>
      <c r="C32" s="29"/>
      <c r="D32" s="31"/>
      <c r="E32" s="30"/>
      <c r="F32" s="54"/>
      <c r="G32" s="72"/>
      <c r="H32" s="63"/>
      <c r="J32" s="33"/>
      <c r="K32" s="33"/>
      <c r="L32" s="33"/>
      <c r="M32" s="33"/>
      <c r="N32" s="33"/>
    </row>
    <row r="33" spans="1:14" ht="15">
      <c r="A33" s="29"/>
      <c r="B33" s="30"/>
      <c r="C33" s="29"/>
      <c r="D33" s="31"/>
      <c r="E33" s="30"/>
      <c r="F33" s="54" t="s">
        <v>49</v>
      </c>
      <c r="G33" s="55" t="s">
        <v>50</v>
      </c>
      <c r="H33" s="63">
        <v>5000</v>
      </c>
      <c r="J33" s="33">
        <f>H33+I33</f>
        <v>5000</v>
      </c>
      <c r="K33" s="33"/>
      <c r="L33" s="33">
        <f>J33+K33</f>
        <v>5000</v>
      </c>
      <c r="M33" s="33"/>
      <c r="N33" s="33">
        <f>L33+M33</f>
        <v>5000</v>
      </c>
    </row>
    <row r="34" spans="1:14" ht="15">
      <c r="A34" s="29"/>
      <c r="B34" s="30"/>
      <c r="C34" s="29"/>
      <c r="D34" s="31"/>
      <c r="E34" s="30"/>
      <c r="F34" s="73"/>
      <c r="G34" s="74"/>
      <c r="H34" s="63"/>
      <c r="J34" s="33"/>
      <c r="K34" s="33"/>
      <c r="L34" s="33"/>
      <c r="M34" s="33"/>
      <c r="N34" s="33"/>
    </row>
    <row r="35" spans="1:14" ht="15">
      <c r="A35" s="29"/>
      <c r="B35" s="30"/>
      <c r="C35" s="29"/>
      <c r="D35" s="31"/>
      <c r="E35" s="30"/>
      <c r="F35" s="54" t="s">
        <v>51</v>
      </c>
      <c r="G35" s="75" t="s">
        <v>17</v>
      </c>
      <c r="H35" s="63">
        <v>75000</v>
      </c>
      <c r="J35" s="33">
        <f>H35+I35</f>
        <v>75000</v>
      </c>
      <c r="K35" s="33"/>
      <c r="L35" s="33">
        <f>J35+K35</f>
        <v>75000</v>
      </c>
      <c r="M35" s="33"/>
      <c r="N35" s="33">
        <f>L35+M35</f>
        <v>75000</v>
      </c>
    </row>
    <row r="36" spans="1:14" ht="15">
      <c r="A36" s="29"/>
      <c r="B36" s="30"/>
      <c r="C36" s="29"/>
      <c r="D36" s="31"/>
      <c r="E36" s="30"/>
      <c r="F36" s="54"/>
      <c r="G36" s="55" t="s">
        <v>20</v>
      </c>
      <c r="H36" s="63"/>
      <c r="J36" s="33"/>
      <c r="K36" s="33"/>
      <c r="L36" s="33"/>
      <c r="M36" s="33"/>
      <c r="N36" s="33"/>
    </row>
    <row r="37" spans="1:14" ht="15">
      <c r="A37" s="29"/>
      <c r="B37" s="30"/>
      <c r="C37" s="29"/>
      <c r="D37" s="31"/>
      <c r="E37" s="30"/>
      <c r="F37" s="54"/>
      <c r="G37" s="75"/>
      <c r="H37" s="63"/>
      <c r="J37" s="33"/>
      <c r="K37" s="33"/>
      <c r="L37" s="33"/>
      <c r="M37" s="33"/>
      <c r="N37" s="33"/>
    </row>
    <row r="38" spans="1:14" ht="15">
      <c r="A38" s="29"/>
      <c r="B38" s="30"/>
      <c r="C38" s="29"/>
      <c r="D38" s="31"/>
      <c r="E38" s="30"/>
      <c r="F38" s="54" t="s">
        <v>52</v>
      </c>
      <c r="G38" s="55" t="s">
        <v>53</v>
      </c>
      <c r="H38" s="63">
        <v>1123171</v>
      </c>
      <c r="J38" s="33">
        <f>H38+I38</f>
        <v>1123171</v>
      </c>
      <c r="K38" s="33"/>
      <c r="L38" s="33">
        <f>J38+K38</f>
        <v>1123171</v>
      </c>
      <c r="M38" s="33"/>
      <c r="N38" s="33">
        <f>L38+M38</f>
        <v>1123171</v>
      </c>
    </row>
    <row r="39" spans="1:14" ht="15">
      <c r="A39" s="29"/>
      <c r="B39" s="30"/>
      <c r="C39" s="29"/>
      <c r="D39" s="31"/>
      <c r="E39" s="30"/>
      <c r="F39" s="54"/>
      <c r="G39" s="55" t="s">
        <v>54</v>
      </c>
      <c r="H39" s="63"/>
      <c r="J39" s="33"/>
      <c r="K39" s="33"/>
      <c r="L39" s="33"/>
      <c r="M39" s="33"/>
      <c r="N39" s="33"/>
    </row>
    <row r="40" spans="1:14" ht="15">
      <c r="A40" s="29"/>
      <c r="B40" s="30"/>
      <c r="C40" s="29"/>
      <c r="D40" s="31"/>
      <c r="E40" s="30"/>
      <c r="F40" s="54"/>
      <c r="G40" s="55" t="s">
        <v>55</v>
      </c>
      <c r="H40" s="63"/>
      <c r="J40" s="33"/>
      <c r="K40" s="33"/>
      <c r="L40" s="33"/>
      <c r="M40" s="33"/>
      <c r="N40" s="33"/>
    </row>
    <row r="41" spans="1:14" ht="15">
      <c r="A41" s="29"/>
      <c r="B41" s="30"/>
      <c r="C41" s="29"/>
      <c r="D41" s="31"/>
      <c r="E41" s="30"/>
      <c r="F41" s="54"/>
      <c r="G41" s="55" t="s">
        <v>56</v>
      </c>
      <c r="H41" s="63"/>
      <c r="J41" s="33"/>
      <c r="K41" s="33"/>
      <c r="L41" s="33"/>
      <c r="M41" s="33"/>
      <c r="N41" s="33"/>
    </row>
    <row r="42" spans="1:14" ht="15.75">
      <c r="A42" s="34" t="s">
        <v>57</v>
      </c>
      <c r="B42" s="35"/>
      <c r="C42" s="36"/>
      <c r="D42" s="36"/>
      <c r="E42" s="36"/>
      <c r="F42" s="76"/>
      <c r="G42" s="77"/>
      <c r="H42" s="67">
        <f>SUM(H25:H41)</f>
        <v>2053171</v>
      </c>
      <c r="I42" s="40"/>
      <c r="J42" s="39">
        <f>H42+I42</f>
        <v>2053171</v>
      </c>
      <c r="K42" s="39"/>
      <c r="L42" s="39">
        <f>J42+K42</f>
        <v>2053171</v>
      </c>
      <c r="M42" s="39"/>
      <c r="N42" s="39">
        <f>L42+M42</f>
        <v>2053171</v>
      </c>
    </row>
    <row r="43" spans="1:14" ht="15">
      <c r="A43" s="27">
        <v>710</v>
      </c>
      <c r="B43" s="24"/>
      <c r="C43" s="51" t="s">
        <v>58</v>
      </c>
      <c r="D43" s="25"/>
      <c r="E43" s="68"/>
      <c r="F43" s="69" t="s">
        <v>51</v>
      </c>
      <c r="G43" s="78" t="s">
        <v>17</v>
      </c>
      <c r="H43" s="28">
        <v>33000</v>
      </c>
      <c r="J43" s="33">
        <f>H43+I43</f>
        <v>33000</v>
      </c>
      <c r="K43" s="33"/>
      <c r="L43" s="33">
        <f>J43+K43</f>
        <v>33000</v>
      </c>
      <c r="M43" s="33"/>
      <c r="N43" s="33">
        <f>L43+M43</f>
        <v>33000</v>
      </c>
    </row>
    <row r="44" spans="1:14" ht="15">
      <c r="A44" s="29" t="s">
        <v>59</v>
      </c>
      <c r="B44" s="30"/>
      <c r="C44" s="29" t="s">
        <v>60</v>
      </c>
      <c r="D44" s="31"/>
      <c r="E44" s="30"/>
      <c r="F44" s="54"/>
      <c r="G44" s="55" t="s">
        <v>20</v>
      </c>
      <c r="H44" s="33"/>
      <c r="J44" s="33"/>
      <c r="K44" s="33"/>
      <c r="L44" s="33"/>
      <c r="M44" s="33"/>
      <c r="N44" s="33"/>
    </row>
    <row r="45" spans="1:14" ht="15">
      <c r="A45" s="29" t="s">
        <v>61</v>
      </c>
      <c r="B45" s="30"/>
      <c r="C45" s="29" t="s">
        <v>62</v>
      </c>
      <c r="D45" s="31"/>
      <c r="E45" s="30"/>
      <c r="F45" s="54"/>
      <c r="G45" s="55"/>
      <c r="H45" s="33"/>
      <c r="J45" s="33"/>
      <c r="K45" s="33"/>
      <c r="L45" s="33"/>
      <c r="M45" s="33"/>
      <c r="N45" s="33"/>
    </row>
    <row r="46" spans="1:14" ht="15">
      <c r="A46" s="29"/>
      <c r="B46" s="30"/>
      <c r="C46" s="29"/>
      <c r="D46" s="31"/>
      <c r="E46" s="30"/>
      <c r="F46" s="54" t="s">
        <v>63</v>
      </c>
      <c r="G46" s="55" t="s">
        <v>31</v>
      </c>
      <c r="H46" s="33">
        <v>100000</v>
      </c>
      <c r="J46" s="33">
        <f>H46+I46</f>
        <v>100000</v>
      </c>
      <c r="K46" s="33"/>
      <c r="L46" s="33">
        <f>J46+K46</f>
        <v>100000</v>
      </c>
      <c r="M46" s="33"/>
      <c r="N46" s="33">
        <f>L46+M46</f>
        <v>100000</v>
      </c>
    </row>
    <row r="47" spans="1:14" ht="15">
      <c r="A47" s="29"/>
      <c r="B47" s="30"/>
      <c r="C47" s="29"/>
      <c r="D47" s="31"/>
      <c r="E47" s="30"/>
      <c r="F47" s="54"/>
      <c r="G47" s="55" t="s">
        <v>64</v>
      </c>
      <c r="H47" s="33"/>
      <c r="J47" s="33"/>
      <c r="K47" s="33"/>
      <c r="L47" s="33"/>
      <c r="M47" s="33"/>
      <c r="N47" s="33"/>
    </row>
    <row r="48" spans="2:14" ht="15">
      <c r="B48" s="30"/>
      <c r="D48" s="31"/>
      <c r="E48" s="30"/>
      <c r="F48" s="54"/>
      <c r="G48" s="55" t="s">
        <v>65</v>
      </c>
      <c r="H48" s="33"/>
      <c r="J48" s="33"/>
      <c r="K48" s="33"/>
      <c r="L48" s="33"/>
      <c r="M48" s="33"/>
      <c r="N48" s="33"/>
    </row>
    <row r="49" spans="2:14" ht="15">
      <c r="B49" s="30"/>
      <c r="D49" s="31"/>
      <c r="E49" s="30"/>
      <c r="F49" s="54"/>
      <c r="G49" s="55"/>
      <c r="H49" s="33"/>
      <c r="J49" s="33"/>
      <c r="K49" s="33"/>
      <c r="L49" s="33"/>
      <c r="M49" s="33"/>
      <c r="N49" s="33"/>
    </row>
    <row r="50" spans="1:14" ht="15">
      <c r="A50" s="29"/>
      <c r="B50" s="30"/>
      <c r="C50" s="59" t="s">
        <v>66</v>
      </c>
      <c r="D50" s="79"/>
      <c r="E50" s="80"/>
      <c r="F50" s="54" t="s">
        <v>51</v>
      </c>
      <c r="G50" s="75" t="s">
        <v>17</v>
      </c>
      <c r="H50" s="33">
        <v>40000</v>
      </c>
      <c r="J50" s="33">
        <f>H50+I50</f>
        <v>40000</v>
      </c>
      <c r="K50" s="33"/>
      <c r="L50" s="33">
        <f>J50+K50</f>
        <v>40000</v>
      </c>
      <c r="M50" s="33"/>
      <c r="N50" s="33">
        <f>L50+M50</f>
        <v>40000</v>
      </c>
    </row>
    <row r="51" spans="1:14" ht="15">
      <c r="A51" s="29"/>
      <c r="B51" s="30"/>
      <c r="C51" s="29" t="s">
        <v>67</v>
      </c>
      <c r="D51" s="31"/>
      <c r="E51" s="30"/>
      <c r="F51" s="29"/>
      <c r="G51" s="55" t="s">
        <v>20</v>
      </c>
      <c r="H51" s="33"/>
      <c r="J51" s="33"/>
      <c r="K51" s="33"/>
      <c r="L51" s="33"/>
      <c r="M51" s="33"/>
      <c r="N51" s="33"/>
    </row>
    <row r="52" spans="1:14" ht="15">
      <c r="A52" s="29"/>
      <c r="B52" s="30"/>
      <c r="C52" s="29" t="s">
        <v>68</v>
      </c>
      <c r="D52" s="31"/>
      <c r="E52" s="30"/>
      <c r="F52" s="29"/>
      <c r="G52" s="55"/>
      <c r="H52" s="33"/>
      <c r="J52" s="33"/>
      <c r="K52" s="33"/>
      <c r="L52" s="33"/>
      <c r="M52" s="33"/>
      <c r="N52" s="33"/>
    </row>
    <row r="53" spans="1:14" ht="15">
      <c r="A53" s="29"/>
      <c r="B53" s="30"/>
      <c r="C53" s="59" t="s">
        <v>69</v>
      </c>
      <c r="D53" s="79"/>
      <c r="E53" s="80"/>
      <c r="F53" s="81" t="s">
        <v>70</v>
      </c>
      <c r="G53" s="55" t="s">
        <v>71</v>
      </c>
      <c r="H53" s="55">
        <v>100</v>
      </c>
      <c r="J53" s="33">
        <f>H53+I53</f>
        <v>100</v>
      </c>
      <c r="K53" s="33"/>
      <c r="L53" s="33">
        <f>J53+K53</f>
        <v>100</v>
      </c>
      <c r="M53" s="33"/>
      <c r="N53" s="33">
        <f>L53+M53</f>
        <v>100</v>
      </c>
    </row>
    <row r="54" spans="1:14" ht="15">
      <c r="A54" s="29"/>
      <c r="B54" s="30"/>
      <c r="C54" s="29" t="s">
        <v>72</v>
      </c>
      <c r="D54" s="31"/>
      <c r="E54" s="30"/>
      <c r="F54" s="81"/>
      <c r="G54" s="55"/>
      <c r="H54" s="55"/>
      <c r="J54" s="33"/>
      <c r="K54" s="33"/>
      <c r="L54" s="33"/>
      <c r="M54" s="33"/>
      <c r="N54" s="33"/>
    </row>
    <row r="55" spans="1:14" ht="15">
      <c r="A55" s="29"/>
      <c r="B55" s="30"/>
      <c r="C55" s="29"/>
      <c r="D55" s="31"/>
      <c r="E55" s="30"/>
      <c r="F55" s="54" t="s">
        <v>47</v>
      </c>
      <c r="G55" s="55" t="s">
        <v>48</v>
      </c>
      <c r="H55" s="33">
        <v>1200</v>
      </c>
      <c r="J55" s="33">
        <f>H55+I55</f>
        <v>1200</v>
      </c>
      <c r="K55" s="33"/>
      <c r="L55" s="33">
        <f>J55+K55</f>
        <v>1200</v>
      </c>
      <c r="M55" s="33"/>
      <c r="N55" s="33">
        <f>L55+M55</f>
        <v>1200</v>
      </c>
    </row>
    <row r="56" spans="1:14" ht="15">
      <c r="A56" s="29"/>
      <c r="B56" s="30"/>
      <c r="C56" s="29"/>
      <c r="D56" s="31"/>
      <c r="E56" s="30"/>
      <c r="F56" s="54"/>
      <c r="G56" s="55"/>
      <c r="H56" s="33"/>
      <c r="J56" s="33"/>
      <c r="K56" s="33"/>
      <c r="L56" s="33"/>
      <c r="M56" s="33"/>
      <c r="N56" s="33"/>
    </row>
    <row r="57" spans="1:14" ht="15">
      <c r="A57" s="29"/>
      <c r="B57" s="30"/>
      <c r="C57" s="29"/>
      <c r="D57" s="31"/>
      <c r="E57" s="30"/>
      <c r="F57" s="54" t="s">
        <v>51</v>
      </c>
      <c r="G57" s="75" t="s">
        <v>17</v>
      </c>
      <c r="H57" s="33">
        <v>383280</v>
      </c>
      <c r="J57" s="33">
        <f>H57+I57</f>
        <v>383280</v>
      </c>
      <c r="K57" s="33"/>
      <c r="L57" s="33">
        <f>J57+K57</f>
        <v>383280</v>
      </c>
      <c r="M57" s="33"/>
      <c r="N57" s="33">
        <f>L57+M57</f>
        <v>383280</v>
      </c>
    </row>
    <row r="58" spans="1:14" ht="15">
      <c r="A58" s="29"/>
      <c r="B58" s="30"/>
      <c r="C58" s="29"/>
      <c r="D58" s="31"/>
      <c r="E58" s="30"/>
      <c r="F58" s="54"/>
      <c r="G58" s="55" t="s">
        <v>20</v>
      </c>
      <c r="H58" s="33"/>
      <c r="J58" s="33"/>
      <c r="K58" s="33"/>
      <c r="L58" s="33"/>
      <c r="M58" s="33"/>
      <c r="N58" s="33"/>
    </row>
    <row r="59" spans="1:14" ht="15">
      <c r="A59" s="29"/>
      <c r="B59" s="30"/>
      <c r="C59" s="29"/>
      <c r="D59" s="31"/>
      <c r="E59" s="30"/>
      <c r="F59" s="54"/>
      <c r="G59" s="55"/>
      <c r="H59" s="33"/>
      <c r="J59" s="33"/>
      <c r="K59" s="33"/>
      <c r="L59" s="33"/>
      <c r="M59" s="33"/>
      <c r="N59" s="33"/>
    </row>
    <row r="60" spans="1:14" ht="15">
      <c r="A60" s="29"/>
      <c r="B60" s="30"/>
      <c r="C60" s="29"/>
      <c r="D60" s="31"/>
      <c r="E60" s="30"/>
      <c r="F60" s="54" t="s">
        <v>52</v>
      </c>
      <c r="G60" s="55" t="s">
        <v>53</v>
      </c>
      <c r="H60" s="33">
        <v>3000</v>
      </c>
      <c r="J60" s="33">
        <f>H60+I60</f>
        <v>3000</v>
      </c>
      <c r="K60" s="33"/>
      <c r="L60" s="33">
        <f>J60+K60</f>
        <v>3000</v>
      </c>
      <c r="M60" s="33"/>
      <c r="N60" s="33">
        <f>L60+M60</f>
        <v>3000</v>
      </c>
    </row>
    <row r="61" spans="1:14" ht="15">
      <c r="A61" s="29"/>
      <c r="B61" s="30"/>
      <c r="C61" s="29"/>
      <c r="D61" s="31"/>
      <c r="E61" s="30"/>
      <c r="F61" s="54"/>
      <c r="G61" s="55" t="s">
        <v>54</v>
      </c>
      <c r="H61" s="33"/>
      <c r="J61" s="33"/>
      <c r="K61" s="33"/>
      <c r="L61" s="33"/>
      <c r="M61" s="33"/>
      <c r="N61" s="33"/>
    </row>
    <row r="62" spans="1:14" ht="15">
      <c r="A62" s="29"/>
      <c r="B62" s="30"/>
      <c r="C62" s="29"/>
      <c r="D62" s="31"/>
      <c r="E62" s="30"/>
      <c r="F62" s="54"/>
      <c r="G62" s="55" t="s">
        <v>55</v>
      </c>
      <c r="H62" s="33"/>
      <c r="J62" s="33"/>
      <c r="K62" s="33"/>
      <c r="L62" s="33"/>
      <c r="M62" s="33"/>
      <c r="N62" s="33"/>
    </row>
    <row r="63" spans="1:14" ht="15">
      <c r="A63" s="29"/>
      <c r="B63" s="30"/>
      <c r="C63" s="29"/>
      <c r="D63" s="31"/>
      <c r="E63" s="30"/>
      <c r="F63" s="54"/>
      <c r="G63" s="55" t="s">
        <v>56</v>
      </c>
      <c r="H63" s="33"/>
      <c r="J63" s="33"/>
      <c r="K63" s="33"/>
      <c r="L63" s="33"/>
      <c r="M63" s="33"/>
      <c r="N63" s="33"/>
    </row>
    <row r="64" spans="1:14" ht="15">
      <c r="A64" s="29"/>
      <c r="B64" s="30"/>
      <c r="C64" s="29"/>
      <c r="D64" s="31"/>
      <c r="E64" s="30"/>
      <c r="F64" s="82"/>
      <c r="G64" s="74"/>
      <c r="H64" s="33"/>
      <c r="J64" s="33"/>
      <c r="K64" s="33"/>
      <c r="L64" s="33"/>
      <c r="M64" s="33"/>
      <c r="N64" s="33"/>
    </row>
    <row r="65" spans="1:14" ht="15">
      <c r="A65" s="29"/>
      <c r="B65" s="30"/>
      <c r="C65" s="29"/>
      <c r="D65" s="31"/>
      <c r="E65" s="30"/>
      <c r="F65" s="54" t="s">
        <v>73</v>
      </c>
      <c r="G65" s="83" t="s">
        <v>74</v>
      </c>
      <c r="H65" s="84">
        <v>7000</v>
      </c>
      <c r="J65" s="33">
        <f>H65+I65</f>
        <v>7000</v>
      </c>
      <c r="K65" s="33"/>
      <c r="L65" s="33">
        <f>J65+K65</f>
        <v>7000</v>
      </c>
      <c r="M65" s="33"/>
      <c r="N65" s="33">
        <f>L65+M65</f>
        <v>7000</v>
      </c>
    </row>
    <row r="66" spans="1:14" ht="15">
      <c r="A66" s="29"/>
      <c r="B66" s="30"/>
      <c r="C66" s="29"/>
      <c r="D66" s="31"/>
      <c r="E66" s="30"/>
      <c r="F66" s="54"/>
      <c r="G66" s="83" t="s">
        <v>75</v>
      </c>
      <c r="H66" s="85"/>
      <c r="J66" s="33"/>
      <c r="K66" s="33"/>
      <c r="L66" s="33"/>
      <c r="M66" s="33"/>
      <c r="N66" s="33"/>
    </row>
    <row r="67" spans="1:14" ht="15">
      <c r="A67" s="29"/>
      <c r="B67" s="30"/>
      <c r="C67" s="29"/>
      <c r="D67" s="31"/>
      <c r="E67" s="30"/>
      <c r="F67" s="54"/>
      <c r="G67" s="86" t="s">
        <v>76</v>
      </c>
      <c r="H67" s="85"/>
      <c r="J67" s="33"/>
      <c r="K67" s="33"/>
      <c r="L67" s="33"/>
      <c r="M67" s="33"/>
      <c r="N67" s="33"/>
    </row>
    <row r="68" spans="1:14" ht="15.75">
      <c r="A68" s="87" t="s">
        <v>77</v>
      </c>
      <c r="B68" s="41"/>
      <c r="C68" s="41"/>
      <c r="D68" s="41"/>
      <c r="E68" s="41"/>
      <c r="F68" s="88"/>
      <c r="G68" s="31"/>
      <c r="H68" s="39">
        <f>SUM(H43:H67)</f>
        <v>567580</v>
      </c>
      <c r="I68" s="40"/>
      <c r="J68" s="39">
        <f>H68+I68</f>
        <v>567580</v>
      </c>
      <c r="K68" s="39"/>
      <c r="L68" s="39">
        <f>J68+K68</f>
        <v>567580</v>
      </c>
      <c r="M68" s="39"/>
      <c r="N68" s="39">
        <f>L68+M68</f>
        <v>567580</v>
      </c>
    </row>
    <row r="69" spans="1:14" ht="15">
      <c r="A69" s="27">
        <v>750</v>
      </c>
      <c r="B69" s="24"/>
      <c r="C69" s="51">
        <v>75011</v>
      </c>
      <c r="D69" s="25"/>
      <c r="E69" s="68"/>
      <c r="F69" s="89" t="s">
        <v>51</v>
      </c>
      <c r="G69" s="78" t="s">
        <v>17</v>
      </c>
      <c r="H69" s="28">
        <v>130802</v>
      </c>
      <c r="J69" s="33">
        <f>H69+I69</f>
        <v>130802</v>
      </c>
      <c r="K69" s="33"/>
      <c r="L69" s="33">
        <f>J69+K69</f>
        <v>130802</v>
      </c>
      <c r="M69" s="33"/>
      <c r="N69" s="33">
        <f>L69+M69</f>
        <v>130802</v>
      </c>
    </row>
    <row r="70" spans="1:14" ht="15">
      <c r="A70" s="29" t="s">
        <v>78</v>
      </c>
      <c r="B70" s="30"/>
      <c r="C70" s="29" t="s">
        <v>79</v>
      </c>
      <c r="D70" s="31"/>
      <c r="E70" s="30"/>
      <c r="F70" s="90"/>
      <c r="G70" s="55" t="s">
        <v>20</v>
      </c>
      <c r="H70" s="33"/>
      <c r="J70" s="33"/>
      <c r="K70" s="33"/>
      <c r="L70" s="33"/>
      <c r="M70" s="33"/>
      <c r="N70" s="33"/>
    </row>
    <row r="71" spans="1:14" ht="15">
      <c r="A71" s="29" t="s">
        <v>80</v>
      </c>
      <c r="B71" s="30"/>
      <c r="C71" s="29"/>
      <c r="D71" s="31"/>
      <c r="E71" s="30"/>
      <c r="F71" s="90"/>
      <c r="G71" s="55"/>
      <c r="H71" s="33"/>
      <c r="J71" s="33"/>
      <c r="K71" s="33"/>
      <c r="L71" s="33"/>
      <c r="M71" s="33"/>
      <c r="N71" s="33"/>
    </row>
    <row r="72" spans="1:14" ht="15">
      <c r="A72" s="29"/>
      <c r="B72" s="30"/>
      <c r="C72" s="59">
        <v>75020</v>
      </c>
      <c r="D72" s="79"/>
      <c r="E72" s="80"/>
      <c r="F72" s="90" t="s">
        <v>70</v>
      </c>
      <c r="G72" s="55" t="s">
        <v>71</v>
      </c>
      <c r="H72" s="33">
        <v>4000</v>
      </c>
      <c r="J72" s="33">
        <f>H72+I72</f>
        <v>4000</v>
      </c>
      <c r="K72" s="33"/>
      <c r="L72" s="33">
        <f>J72+K72</f>
        <v>4000</v>
      </c>
      <c r="M72" s="33"/>
      <c r="N72" s="33">
        <f>L72+M72</f>
        <v>4000</v>
      </c>
    </row>
    <row r="73" spans="1:14" ht="15">
      <c r="A73" s="29"/>
      <c r="B73" s="30"/>
      <c r="C73" s="29" t="s">
        <v>81</v>
      </c>
      <c r="D73" s="31"/>
      <c r="E73" s="30"/>
      <c r="F73" s="90"/>
      <c r="G73" s="55"/>
      <c r="H73" s="33"/>
      <c r="J73" s="33"/>
      <c r="K73" s="33"/>
      <c r="L73" s="33"/>
      <c r="M73" s="33"/>
      <c r="N73" s="33"/>
    </row>
    <row r="74" spans="1:14" ht="15">
      <c r="A74" s="29"/>
      <c r="B74" s="30"/>
      <c r="C74" s="29"/>
      <c r="D74" s="31"/>
      <c r="E74" s="30"/>
      <c r="F74" s="90" t="s">
        <v>47</v>
      </c>
      <c r="G74" s="55" t="s">
        <v>48</v>
      </c>
      <c r="H74" s="33">
        <v>20000</v>
      </c>
      <c r="J74" s="33">
        <v>20000</v>
      </c>
      <c r="K74" s="33"/>
      <c r="L74" s="33">
        <f>J74+K74</f>
        <v>20000</v>
      </c>
      <c r="M74" s="33"/>
      <c r="N74" s="33">
        <f>L74+M74</f>
        <v>20000</v>
      </c>
    </row>
    <row r="75" spans="1:14" ht="15">
      <c r="A75" s="29"/>
      <c r="B75" s="30"/>
      <c r="C75" s="29"/>
      <c r="D75" s="31"/>
      <c r="E75" s="30"/>
      <c r="F75" s="90"/>
      <c r="G75" s="55"/>
      <c r="H75" s="33"/>
      <c r="J75" s="33"/>
      <c r="K75" s="33"/>
      <c r="L75" s="33"/>
      <c r="M75" s="33"/>
      <c r="N75" s="33"/>
    </row>
    <row r="76" spans="1:14" ht="15">
      <c r="A76" s="29"/>
      <c r="B76" s="30"/>
      <c r="C76" s="59" t="s">
        <v>82</v>
      </c>
      <c r="D76" s="79"/>
      <c r="E76" s="80"/>
      <c r="F76" s="90" t="s">
        <v>51</v>
      </c>
      <c r="G76" s="75" t="s">
        <v>17</v>
      </c>
      <c r="H76" s="33">
        <v>20000</v>
      </c>
      <c r="J76" s="33">
        <f>H76+I76</f>
        <v>20000</v>
      </c>
      <c r="K76" s="33"/>
      <c r="L76" s="33">
        <f>J76+K76</f>
        <v>20000</v>
      </c>
      <c r="M76" s="33"/>
      <c r="N76" s="33">
        <f>L76+M76</f>
        <v>20000</v>
      </c>
    </row>
    <row r="77" spans="1:14" ht="15">
      <c r="A77" s="91"/>
      <c r="B77" s="47"/>
      <c r="C77" s="91" t="s">
        <v>83</v>
      </c>
      <c r="D77" s="46"/>
      <c r="E77" s="47"/>
      <c r="F77" s="92"/>
      <c r="G77" s="93" t="s">
        <v>20</v>
      </c>
      <c r="H77" s="94"/>
      <c r="J77" s="33"/>
      <c r="K77" s="33"/>
      <c r="L77" s="33"/>
      <c r="M77" s="33"/>
      <c r="N77" s="33"/>
    </row>
    <row r="78" spans="1:14" ht="15.75">
      <c r="A78" s="95" t="s">
        <v>84</v>
      </c>
      <c r="B78" s="31"/>
      <c r="C78" s="31"/>
      <c r="D78" s="31"/>
      <c r="E78" s="31"/>
      <c r="F78" s="96"/>
      <c r="G78" s="45"/>
      <c r="H78" s="97">
        <f>SUM(H69:H77)</f>
        <v>174802</v>
      </c>
      <c r="I78" s="40"/>
      <c r="J78" s="39">
        <f>H78+I78</f>
        <v>174802</v>
      </c>
      <c r="K78" s="39"/>
      <c r="L78" s="39">
        <f>J78+K78</f>
        <v>174802</v>
      </c>
      <c r="M78" s="39"/>
      <c r="N78" s="39">
        <f>L78+M78</f>
        <v>174802</v>
      </c>
    </row>
    <row r="79" spans="1:14" ht="15">
      <c r="A79" s="27">
        <v>754</v>
      </c>
      <c r="B79" s="24"/>
      <c r="C79" s="51">
        <v>75411</v>
      </c>
      <c r="D79" s="98"/>
      <c r="E79" s="99"/>
      <c r="F79" s="89" t="s">
        <v>51</v>
      </c>
      <c r="G79" s="78" t="s">
        <v>17</v>
      </c>
      <c r="H79" s="28">
        <v>3074000</v>
      </c>
      <c r="J79" s="33">
        <f>H79+I79</f>
        <v>3074000</v>
      </c>
      <c r="K79" s="33"/>
      <c r="L79" s="33">
        <f>J79+K79</f>
        <v>3074000</v>
      </c>
      <c r="M79" s="33">
        <v>424</v>
      </c>
      <c r="N79" s="33">
        <f>L79+M79</f>
        <v>3074424</v>
      </c>
    </row>
    <row r="80" spans="1:14" ht="15">
      <c r="A80" s="29" t="s">
        <v>85</v>
      </c>
      <c r="B80" s="30"/>
      <c r="C80" s="29" t="s">
        <v>86</v>
      </c>
      <c r="D80" s="31"/>
      <c r="E80" s="30"/>
      <c r="F80" s="90"/>
      <c r="G80" s="55" t="s">
        <v>20</v>
      </c>
      <c r="H80" s="33"/>
      <c r="J80" s="33"/>
      <c r="K80" s="33"/>
      <c r="L80" s="33"/>
      <c r="M80" s="33"/>
      <c r="N80" s="33"/>
    </row>
    <row r="81" spans="1:14" ht="15">
      <c r="A81" s="29" t="s">
        <v>87</v>
      </c>
      <c r="B81" s="30"/>
      <c r="C81" s="29" t="s">
        <v>88</v>
      </c>
      <c r="D81" s="31"/>
      <c r="E81" s="30"/>
      <c r="F81" s="90"/>
      <c r="G81" s="55"/>
      <c r="H81" s="33"/>
      <c r="J81" s="33"/>
      <c r="K81" s="33"/>
      <c r="L81" s="33"/>
      <c r="M81" s="33"/>
      <c r="N81" s="33"/>
    </row>
    <row r="82" spans="1:14" ht="15">
      <c r="A82" s="29" t="s">
        <v>89</v>
      </c>
      <c r="B82" s="30"/>
      <c r="C82" s="29"/>
      <c r="D82" s="31"/>
      <c r="E82" s="30"/>
      <c r="F82" s="90"/>
      <c r="G82" s="55"/>
      <c r="H82" s="33"/>
      <c r="J82" s="33"/>
      <c r="K82" s="33"/>
      <c r="L82" s="33"/>
      <c r="M82" s="33"/>
      <c r="N82" s="33"/>
    </row>
    <row r="83" spans="1:14" ht="15">
      <c r="A83" s="29"/>
      <c r="B83" s="30"/>
      <c r="C83" s="59">
        <v>75414</v>
      </c>
      <c r="D83" s="60"/>
      <c r="E83" s="61"/>
      <c r="F83" s="100" t="s">
        <v>51</v>
      </c>
      <c r="G83" s="75" t="s">
        <v>17</v>
      </c>
      <c r="H83" s="33">
        <v>400</v>
      </c>
      <c r="J83" s="33">
        <f>H83+I83</f>
        <v>400</v>
      </c>
      <c r="K83" s="33"/>
      <c r="L83" s="33">
        <f>J83+K83</f>
        <v>400</v>
      </c>
      <c r="M83" s="33"/>
      <c r="N83" s="33">
        <f>L83+M83</f>
        <v>400</v>
      </c>
    </row>
    <row r="84" spans="1:14" ht="15">
      <c r="A84" s="91"/>
      <c r="B84" s="47"/>
      <c r="C84" s="101" t="s">
        <v>90</v>
      </c>
      <c r="D84" s="102"/>
      <c r="E84" s="103"/>
      <c r="F84" s="104"/>
      <c r="G84" s="93" t="s">
        <v>20</v>
      </c>
      <c r="H84" s="94"/>
      <c r="J84" s="33"/>
      <c r="K84" s="33"/>
      <c r="L84" s="33"/>
      <c r="M84" s="33"/>
      <c r="N84" s="33"/>
    </row>
    <row r="85" spans="1:14" ht="15.75">
      <c r="A85" s="105" t="s">
        <v>91</v>
      </c>
      <c r="B85" s="46"/>
      <c r="C85" s="46"/>
      <c r="D85" s="46"/>
      <c r="E85" s="46"/>
      <c r="F85" s="106"/>
      <c r="G85" s="107"/>
      <c r="H85" s="108">
        <f>SUM(H79:H84)</f>
        <v>3074400</v>
      </c>
      <c r="I85" s="40"/>
      <c r="J85" s="39">
        <f>H85+I85</f>
        <v>3074400</v>
      </c>
      <c r="K85" s="39"/>
      <c r="L85" s="39">
        <f>J85+K85</f>
        <v>3074400</v>
      </c>
      <c r="M85" s="39">
        <v>424</v>
      </c>
      <c r="N85" s="39">
        <f>L85+M85</f>
        <v>3074824</v>
      </c>
    </row>
    <row r="86" spans="1:14" ht="15">
      <c r="A86" s="23">
        <v>756</v>
      </c>
      <c r="B86" s="24"/>
      <c r="C86" s="51">
        <v>75618</v>
      </c>
      <c r="D86" s="52"/>
      <c r="E86" s="53"/>
      <c r="F86" s="109" t="s">
        <v>92</v>
      </c>
      <c r="G86" s="70" t="s">
        <v>93</v>
      </c>
      <c r="H86" s="28">
        <v>2000000</v>
      </c>
      <c r="J86" s="33">
        <f>H86+I86</f>
        <v>2000000</v>
      </c>
      <c r="K86" s="33">
        <v>350000</v>
      </c>
      <c r="L86" s="33">
        <f>J86+K86</f>
        <v>2350000</v>
      </c>
      <c r="M86" s="33"/>
      <c r="N86" s="33">
        <f>L86+M86</f>
        <v>2350000</v>
      </c>
    </row>
    <row r="87" spans="1:14" ht="15">
      <c r="A87" s="29" t="s">
        <v>94</v>
      </c>
      <c r="B87" s="30"/>
      <c r="C87" s="29" t="s">
        <v>95</v>
      </c>
      <c r="D87" s="31"/>
      <c r="E87" s="30"/>
      <c r="F87" s="54"/>
      <c r="G87" s="55"/>
      <c r="H87" s="33"/>
      <c r="J87" s="33"/>
      <c r="K87" s="33"/>
      <c r="L87" s="33"/>
      <c r="M87" s="33"/>
      <c r="N87" s="33"/>
    </row>
    <row r="88" spans="1:14" ht="15">
      <c r="A88" s="29" t="s">
        <v>96</v>
      </c>
      <c r="B88" s="30"/>
      <c r="C88" s="29" t="s">
        <v>97</v>
      </c>
      <c r="D88" s="31"/>
      <c r="E88" s="30"/>
      <c r="F88" s="54" t="s">
        <v>98</v>
      </c>
      <c r="G88" s="55" t="s">
        <v>99</v>
      </c>
      <c r="H88" s="33">
        <v>200000</v>
      </c>
      <c r="J88" s="33">
        <f>H88+I88</f>
        <v>200000</v>
      </c>
      <c r="K88" s="33"/>
      <c r="L88" s="33">
        <f>J88+K88</f>
        <v>200000</v>
      </c>
      <c r="M88" s="33"/>
      <c r="N88" s="33">
        <f>L88+M88</f>
        <v>200000</v>
      </c>
    </row>
    <row r="89" spans="1:14" ht="15">
      <c r="A89" s="29" t="s">
        <v>100</v>
      </c>
      <c r="B89" s="30"/>
      <c r="C89" s="29"/>
      <c r="D89" s="31"/>
      <c r="E89" s="30"/>
      <c r="F89" s="54"/>
      <c r="G89" s="55" t="s">
        <v>101</v>
      </c>
      <c r="H89" s="33"/>
      <c r="J89" s="33"/>
      <c r="K89" s="33"/>
      <c r="L89" s="33"/>
      <c r="M89" s="33"/>
      <c r="N89" s="33"/>
    </row>
    <row r="90" spans="1:14" ht="15">
      <c r="A90" s="29" t="s">
        <v>102</v>
      </c>
      <c r="B90" s="30"/>
      <c r="C90" s="29"/>
      <c r="D90" s="31"/>
      <c r="E90" s="30"/>
      <c r="F90" s="54"/>
      <c r="G90" s="55" t="s">
        <v>103</v>
      </c>
      <c r="H90" s="33"/>
      <c r="J90" s="33"/>
      <c r="K90" s="33"/>
      <c r="L90" s="33"/>
      <c r="M90" s="33"/>
      <c r="N90" s="33"/>
    </row>
    <row r="91" spans="1:14" ht="15">
      <c r="A91" s="29" t="s">
        <v>104</v>
      </c>
      <c r="B91" s="30"/>
      <c r="C91" s="29"/>
      <c r="D91" s="31"/>
      <c r="E91" s="30"/>
      <c r="F91" s="54"/>
      <c r="G91" s="55"/>
      <c r="H91" s="33"/>
      <c r="J91" s="33"/>
      <c r="K91" s="33"/>
      <c r="L91" s="33"/>
      <c r="M91" s="33"/>
      <c r="N91" s="33"/>
    </row>
    <row r="92" spans="1:14" ht="15">
      <c r="A92" s="29" t="s">
        <v>105</v>
      </c>
      <c r="B92" s="30"/>
      <c r="C92" s="59">
        <v>75622</v>
      </c>
      <c r="D92" s="79"/>
      <c r="E92" s="80"/>
      <c r="F92" s="54" t="s">
        <v>106</v>
      </c>
      <c r="G92" s="55" t="s">
        <v>107</v>
      </c>
      <c r="H92" s="33">
        <v>20300000</v>
      </c>
      <c r="J92" s="33">
        <f>H92+I92</f>
        <v>20300000</v>
      </c>
      <c r="K92" s="33"/>
      <c r="L92" s="33">
        <f>J92+K92</f>
        <v>20300000</v>
      </c>
      <c r="M92" s="33"/>
      <c r="N92" s="33">
        <f>L92+M92</f>
        <v>20300000</v>
      </c>
    </row>
    <row r="93" spans="1:14" ht="15">
      <c r="A93" s="29"/>
      <c r="B93" s="30"/>
      <c r="C93" s="29" t="s">
        <v>108</v>
      </c>
      <c r="D93" s="31"/>
      <c r="E93" s="30"/>
      <c r="F93" s="54"/>
      <c r="G93" s="55" t="s">
        <v>109</v>
      </c>
      <c r="H93" s="33"/>
      <c r="J93" s="33"/>
      <c r="K93" s="33"/>
      <c r="L93" s="33"/>
      <c r="M93" s="33"/>
      <c r="N93" s="33"/>
    </row>
    <row r="94" spans="1:14" ht="15">
      <c r="A94" s="29"/>
      <c r="B94" s="30"/>
      <c r="C94" s="29" t="s">
        <v>110</v>
      </c>
      <c r="D94" s="31"/>
      <c r="E94" s="30"/>
      <c r="F94" s="54"/>
      <c r="G94" s="55"/>
      <c r="H94" s="33"/>
      <c r="J94" s="33"/>
      <c r="K94" s="33"/>
      <c r="L94" s="33"/>
      <c r="M94" s="33"/>
      <c r="N94" s="33"/>
    </row>
    <row r="95" spans="1:14" ht="15">
      <c r="A95" s="29"/>
      <c r="B95" s="30"/>
      <c r="C95" s="29" t="s">
        <v>111</v>
      </c>
      <c r="D95" s="31"/>
      <c r="E95" s="30"/>
      <c r="F95" s="54" t="s">
        <v>112</v>
      </c>
      <c r="G95" s="72" t="s">
        <v>113</v>
      </c>
      <c r="H95" s="33">
        <v>550000</v>
      </c>
      <c r="J95" s="33">
        <f>H95+I95</f>
        <v>550000</v>
      </c>
      <c r="K95" s="33"/>
      <c r="L95" s="33">
        <f>J95+K95</f>
        <v>550000</v>
      </c>
      <c r="M95" s="33"/>
      <c r="N95" s="33">
        <f>L95+M95</f>
        <v>550000</v>
      </c>
    </row>
    <row r="96" spans="1:14" ht="15">
      <c r="A96" s="29"/>
      <c r="B96" s="30"/>
      <c r="C96" s="29" t="s">
        <v>114</v>
      </c>
      <c r="D96" s="31"/>
      <c r="E96" s="30"/>
      <c r="F96" s="54"/>
      <c r="G96" s="55" t="s">
        <v>115</v>
      </c>
      <c r="H96" s="33"/>
      <c r="J96" s="33"/>
      <c r="K96" s="33"/>
      <c r="L96" s="33"/>
      <c r="M96" s="33"/>
      <c r="N96" s="33"/>
    </row>
    <row r="97" spans="1:14" ht="15">
      <c r="A97" s="29"/>
      <c r="B97" s="30"/>
      <c r="C97" s="29"/>
      <c r="D97" s="31"/>
      <c r="E97" s="30"/>
      <c r="F97" s="31"/>
      <c r="G97" s="93"/>
      <c r="H97" s="55"/>
      <c r="J97" s="33"/>
      <c r="K97" s="33"/>
      <c r="L97" s="33"/>
      <c r="M97" s="33"/>
      <c r="N97" s="33"/>
    </row>
    <row r="98" spans="1:14" ht="15.75">
      <c r="A98" s="34" t="s">
        <v>116</v>
      </c>
      <c r="B98" s="36"/>
      <c r="C98" s="36"/>
      <c r="D98" s="36"/>
      <c r="E98" s="36"/>
      <c r="F98" s="76"/>
      <c r="G98" s="110"/>
      <c r="H98" s="67">
        <f>SUM(H86:H96)</f>
        <v>23050000</v>
      </c>
      <c r="I98" s="40"/>
      <c r="J98" s="39">
        <f>H98+I98</f>
        <v>23050000</v>
      </c>
      <c r="K98" s="39">
        <f>SUM(K86:K97)</f>
        <v>350000</v>
      </c>
      <c r="L98" s="39">
        <f>J98+K98</f>
        <v>23400000</v>
      </c>
      <c r="M98" s="39"/>
      <c r="N98" s="39">
        <f>L98+M98</f>
        <v>23400000</v>
      </c>
    </row>
    <row r="99" spans="1:14" ht="15">
      <c r="A99" s="29">
        <v>758</v>
      </c>
      <c r="B99" s="30"/>
      <c r="C99" s="79">
        <v>75801</v>
      </c>
      <c r="D99" s="79"/>
      <c r="E99" s="79"/>
      <c r="F99" s="89" t="s">
        <v>117</v>
      </c>
      <c r="G99" s="31" t="s">
        <v>118</v>
      </c>
      <c r="H99" s="33">
        <v>15358607</v>
      </c>
      <c r="J99" s="33">
        <f>H99+I99</f>
        <v>15358607</v>
      </c>
      <c r="K99" s="33"/>
      <c r="L99" s="33">
        <f>J99+K99</f>
        <v>15358607</v>
      </c>
      <c r="M99" s="33"/>
      <c r="N99" s="33">
        <f>L99+M99</f>
        <v>15358607</v>
      </c>
    </row>
    <row r="100" spans="1:14" ht="15">
      <c r="A100" s="29" t="s">
        <v>119</v>
      </c>
      <c r="B100" s="30"/>
      <c r="C100" s="31" t="s">
        <v>120</v>
      </c>
      <c r="D100" s="31"/>
      <c r="E100" s="31"/>
      <c r="F100" s="90"/>
      <c r="G100" s="31" t="s">
        <v>121</v>
      </c>
      <c r="H100" s="44"/>
      <c r="J100" s="33"/>
      <c r="K100" s="33"/>
      <c r="L100" s="33"/>
      <c r="M100" s="33"/>
      <c r="N100" s="33"/>
    </row>
    <row r="101" spans="1:14" ht="15">
      <c r="A101" s="29"/>
      <c r="B101" s="30"/>
      <c r="C101" s="31" t="s">
        <v>122</v>
      </c>
      <c r="D101" s="31"/>
      <c r="E101" s="31"/>
      <c r="F101" s="90"/>
      <c r="G101" s="31"/>
      <c r="H101" s="111"/>
      <c r="J101" s="33"/>
      <c r="K101" s="33"/>
      <c r="L101" s="33"/>
      <c r="M101" s="33"/>
      <c r="N101" s="33"/>
    </row>
    <row r="102" spans="1:14" ht="15">
      <c r="A102" s="29"/>
      <c r="B102" s="30"/>
      <c r="C102" s="31" t="s">
        <v>123</v>
      </c>
      <c r="D102" s="31"/>
      <c r="E102" s="31"/>
      <c r="F102" s="90"/>
      <c r="G102" s="31"/>
      <c r="H102" s="111"/>
      <c r="J102" s="33"/>
      <c r="K102" s="33"/>
      <c r="L102" s="33"/>
      <c r="M102" s="33"/>
      <c r="N102" s="33"/>
    </row>
    <row r="103" spans="1:14" ht="15">
      <c r="A103" s="29"/>
      <c r="B103" s="30"/>
      <c r="C103" s="79" t="s">
        <v>124</v>
      </c>
      <c r="D103" s="79"/>
      <c r="E103" s="79"/>
      <c r="F103" s="90" t="s">
        <v>49</v>
      </c>
      <c r="G103" s="31" t="s">
        <v>125</v>
      </c>
      <c r="H103" s="33">
        <v>100000</v>
      </c>
      <c r="J103" s="33">
        <f>H103+I103</f>
        <v>100000</v>
      </c>
      <c r="K103" s="33"/>
      <c r="L103" s="33">
        <f>J103+K103</f>
        <v>100000</v>
      </c>
      <c r="M103" s="33"/>
      <c r="N103" s="33">
        <f>L103+M103</f>
        <v>100000</v>
      </c>
    </row>
    <row r="104" spans="1:14" ht="15">
      <c r="A104" s="29"/>
      <c r="B104" s="30"/>
      <c r="C104" s="31" t="s">
        <v>126</v>
      </c>
      <c r="D104" s="112"/>
      <c r="E104" s="112"/>
      <c r="F104" s="90"/>
      <c r="G104" s="31"/>
      <c r="H104" s="113"/>
      <c r="J104" s="33"/>
      <c r="K104" s="33"/>
      <c r="L104" s="33"/>
      <c r="M104" s="33"/>
      <c r="N104" s="33"/>
    </row>
    <row r="105" spans="1:14" ht="15">
      <c r="A105" s="29"/>
      <c r="B105" s="30"/>
      <c r="C105" s="31"/>
      <c r="D105" s="112"/>
      <c r="E105" s="112"/>
      <c r="F105" s="90"/>
      <c r="G105" s="31"/>
      <c r="H105" s="33"/>
      <c r="I105" s="114"/>
      <c r="J105" s="33"/>
      <c r="K105" s="33"/>
      <c r="L105" s="33"/>
      <c r="M105" s="33"/>
      <c r="N105" s="33"/>
    </row>
    <row r="106" spans="1:14" ht="15">
      <c r="A106" s="29"/>
      <c r="B106" s="30"/>
      <c r="C106" s="59">
        <v>75832</v>
      </c>
      <c r="D106" s="60"/>
      <c r="E106" s="60"/>
      <c r="F106" s="100" t="s">
        <v>117</v>
      </c>
      <c r="G106" s="115" t="s">
        <v>127</v>
      </c>
      <c r="H106" s="116">
        <v>2848598</v>
      </c>
      <c r="I106" s="114"/>
      <c r="J106" s="33">
        <f>H106+I106</f>
        <v>2848598</v>
      </c>
      <c r="K106" s="33"/>
      <c r="L106" s="33">
        <f>J106+K106</f>
        <v>2848598</v>
      </c>
      <c r="M106" s="33"/>
      <c r="N106" s="33">
        <f>L106+M106</f>
        <v>2848598</v>
      </c>
    </row>
    <row r="107" spans="1:14" ht="15">
      <c r="A107" s="29"/>
      <c r="B107" s="30"/>
      <c r="C107" s="117" t="s">
        <v>128</v>
      </c>
      <c r="D107" s="118"/>
      <c r="E107" s="118"/>
      <c r="F107" s="100"/>
      <c r="G107" s="115" t="s">
        <v>121</v>
      </c>
      <c r="H107" s="119"/>
      <c r="I107" s="114"/>
      <c r="J107" s="33"/>
      <c r="K107" s="33"/>
      <c r="L107" s="33"/>
      <c r="M107" s="33"/>
      <c r="N107" s="33"/>
    </row>
    <row r="108" spans="1:14" ht="15">
      <c r="A108" s="29"/>
      <c r="B108" s="30"/>
      <c r="C108" s="120" t="s">
        <v>129</v>
      </c>
      <c r="D108" s="121"/>
      <c r="E108" s="121"/>
      <c r="F108" s="100"/>
      <c r="G108" s="31"/>
      <c r="H108" s="33"/>
      <c r="I108" s="114"/>
      <c r="J108" s="33"/>
      <c r="K108" s="33"/>
      <c r="L108" s="33"/>
      <c r="M108" s="33"/>
      <c r="N108" s="33"/>
    </row>
    <row r="109" spans="1:14" ht="15.75">
      <c r="A109" s="87" t="s">
        <v>130</v>
      </c>
      <c r="B109" s="41"/>
      <c r="C109" s="41"/>
      <c r="D109" s="41"/>
      <c r="E109" s="41"/>
      <c r="F109" s="122"/>
      <c r="G109" s="49"/>
      <c r="H109" s="123">
        <f>SUM(H99:H108)</f>
        <v>18307205</v>
      </c>
      <c r="I109" s="124"/>
      <c r="J109" s="39">
        <f>H109+I109</f>
        <v>18307205</v>
      </c>
      <c r="K109" s="39"/>
      <c r="L109" s="39">
        <f>J109+K109</f>
        <v>18307205</v>
      </c>
      <c r="M109" s="39"/>
      <c r="N109" s="39">
        <f>L109+M109</f>
        <v>18307205</v>
      </c>
    </row>
    <row r="110" spans="1:14" ht="15">
      <c r="A110" s="125">
        <v>801</v>
      </c>
      <c r="B110" s="24"/>
      <c r="C110" s="51">
        <v>80113</v>
      </c>
      <c r="D110" s="25"/>
      <c r="E110" s="68"/>
      <c r="F110" s="69" t="s">
        <v>131</v>
      </c>
      <c r="G110" s="126" t="s">
        <v>132</v>
      </c>
      <c r="H110" s="71">
        <v>70000</v>
      </c>
      <c r="I110" s="114"/>
      <c r="J110" s="33">
        <f>H110+I110</f>
        <v>70000</v>
      </c>
      <c r="K110" s="33"/>
      <c r="L110" s="33">
        <f>J110+K110</f>
        <v>70000</v>
      </c>
      <c r="M110" s="33"/>
      <c r="N110" s="33">
        <f>L110+M110</f>
        <v>70000</v>
      </c>
    </row>
    <row r="111" spans="1:14" ht="15">
      <c r="A111" s="29" t="s">
        <v>133</v>
      </c>
      <c r="B111" s="30"/>
      <c r="C111" s="29" t="s">
        <v>134</v>
      </c>
      <c r="D111" s="31"/>
      <c r="E111" s="30"/>
      <c r="F111" s="54"/>
      <c r="G111" s="55"/>
      <c r="H111" s="63"/>
      <c r="I111" s="114"/>
      <c r="J111" s="33"/>
      <c r="K111" s="33"/>
      <c r="L111" s="33"/>
      <c r="M111" s="33"/>
      <c r="N111" s="33"/>
    </row>
    <row r="112" spans="1:14" ht="15">
      <c r="A112" s="29"/>
      <c r="B112" s="30"/>
      <c r="C112" s="29"/>
      <c r="D112" s="31"/>
      <c r="E112" s="30"/>
      <c r="F112" s="54"/>
      <c r="G112" s="55"/>
      <c r="H112" s="63"/>
      <c r="I112" s="114"/>
      <c r="J112" s="33"/>
      <c r="K112" s="33"/>
      <c r="L112" s="33"/>
      <c r="M112" s="33"/>
      <c r="N112" s="33"/>
    </row>
    <row r="113" spans="1:14" ht="15">
      <c r="A113" s="29"/>
      <c r="B113" s="30"/>
      <c r="C113" s="59">
        <v>80120</v>
      </c>
      <c r="D113" s="60"/>
      <c r="E113" s="61"/>
      <c r="F113" s="54" t="s">
        <v>37</v>
      </c>
      <c r="G113" s="55" t="s">
        <v>38</v>
      </c>
      <c r="H113" s="63">
        <v>2340</v>
      </c>
      <c r="I113" s="114"/>
      <c r="J113" s="33">
        <f>H113+I113</f>
        <v>2340</v>
      </c>
      <c r="K113" s="33"/>
      <c r="L113" s="33">
        <f>J113+K113</f>
        <v>2340</v>
      </c>
      <c r="M113" s="33"/>
      <c r="N113" s="33">
        <f>L113+M113</f>
        <v>2340</v>
      </c>
    </row>
    <row r="114" spans="1:14" ht="15">
      <c r="A114" s="29"/>
      <c r="B114" s="30"/>
      <c r="C114" s="29" t="s">
        <v>135</v>
      </c>
      <c r="D114" s="31"/>
      <c r="E114" s="30"/>
      <c r="F114" s="54"/>
      <c r="G114" s="55" t="s">
        <v>41</v>
      </c>
      <c r="H114" s="127"/>
      <c r="I114" s="114"/>
      <c r="J114" s="33"/>
      <c r="K114" s="33"/>
      <c r="L114" s="33"/>
      <c r="M114" s="33"/>
      <c r="N114" s="33"/>
    </row>
    <row r="115" spans="1:14" ht="15">
      <c r="A115" s="29"/>
      <c r="B115" s="30"/>
      <c r="C115" s="29"/>
      <c r="D115" s="31"/>
      <c r="E115" s="30"/>
      <c r="F115" s="54"/>
      <c r="G115" s="55"/>
      <c r="H115" s="127"/>
      <c r="I115" s="114"/>
      <c r="J115" s="33"/>
      <c r="K115" s="33"/>
      <c r="L115" s="33"/>
      <c r="M115" s="33"/>
      <c r="N115" s="33"/>
    </row>
    <row r="116" spans="1:14" ht="15">
      <c r="A116" s="29"/>
      <c r="B116" s="30"/>
      <c r="C116" s="29"/>
      <c r="D116" s="31"/>
      <c r="E116" s="30"/>
      <c r="F116" s="54" t="s">
        <v>47</v>
      </c>
      <c r="G116" s="55" t="s">
        <v>48</v>
      </c>
      <c r="H116" s="63">
        <v>900</v>
      </c>
      <c r="I116" s="114"/>
      <c r="J116" s="33">
        <f>H116+I116</f>
        <v>900</v>
      </c>
      <c r="K116" s="33"/>
      <c r="L116" s="33">
        <f>J116+K116</f>
        <v>900</v>
      </c>
      <c r="M116" s="33"/>
      <c r="N116" s="33">
        <f>L116+M116</f>
        <v>900</v>
      </c>
    </row>
    <row r="117" spans="1:14" ht="15">
      <c r="A117" s="29"/>
      <c r="B117" s="30"/>
      <c r="C117" s="29"/>
      <c r="D117" s="31"/>
      <c r="E117" s="30"/>
      <c r="F117" s="54"/>
      <c r="G117" s="55"/>
      <c r="H117" s="63"/>
      <c r="I117" s="114"/>
      <c r="J117" s="33"/>
      <c r="K117" s="33"/>
      <c r="L117" s="33"/>
      <c r="M117" s="33"/>
      <c r="N117" s="33"/>
    </row>
    <row r="118" spans="1:14" ht="15">
      <c r="A118" s="29"/>
      <c r="B118" s="30"/>
      <c r="C118" s="29"/>
      <c r="D118" s="31"/>
      <c r="E118" s="30"/>
      <c r="F118" s="54" t="s">
        <v>30</v>
      </c>
      <c r="G118" s="55" t="s">
        <v>31</v>
      </c>
      <c r="H118" s="63"/>
      <c r="I118" s="114"/>
      <c r="J118" s="33"/>
      <c r="K118" s="33"/>
      <c r="L118" s="128">
        <v>0</v>
      </c>
      <c r="M118" s="33">
        <v>30000</v>
      </c>
      <c r="N118" s="128">
        <f>M118+M119</f>
        <v>30000</v>
      </c>
    </row>
    <row r="119" spans="1:14" ht="15">
      <c r="A119" s="29"/>
      <c r="B119" s="30"/>
      <c r="C119" s="29"/>
      <c r="D119" s="31"/>
      <c r="E119" s="30"/>
      <c r="F119" s="54"/>
      <c r="G119" s="55" t="s">
        <v>33</v>
      </c>
      <c r="H119" s="63"/>
      <c r="I119" s="114"/>
      <c r="J119" s="33"/>
      <c r="K119" s="33"/>
      <c r="L119" s="128"/>
      <c r="M119" s="33"/>
      <c r="N119" s="128"/>
    </row>
    <row r="120" spans="1:14" ht="15">
      <c r="A120" s="29"/>
      <c r="B120" s="30"/>
      <c r="C120" s="29"/>
      <c r="D120" s="31"/>
      <c r="E120" s="30"/>
      <c r="F120" s="54"/>
      <c r="G120" s="55" t="s">
        <v>34</v>
      </c>
      <c r="H120" s="63"/>
      <c r="I120" s="114"/>
      <c r="J120" s="33"/>
      <c r="K120" s="33"/>
      <c r="L120" s="33"/>
      <c r="M120" s="33"/>
      <c r="N120" s="33"/>
    </row>
    <row r="121" spans="1:14" ht="15">
      <c r="A121" s="29"/>
      <c r="B121" s="30"/>
      <c r="C121" s="29"/>
      <c r="D121" s="31"/>
      <c r="E121" s="30"/>
      <c r="F121" s="54"/>
      <c r="G121" s="55" t="s">
        <v>35</v>
      </c>
      <c r="H121" s="63"/>
      <c r="I121" s="114"/>
      <c r="J121" s="33"/>
      <c r="K121" s="33"/>
      <c r="L121" s="33"/>
      <c r="M121" s="33"/>
      <c r="N121" s="33"/>
    </row>
    <row r="122" spans="1:14" ht="15">
      <c r="A122" s="29"/>
      <c r="B122" s="30"/>
      <c r="C122" s="29"/>
      <c r="D122" s="31"/>
      <c r="E122" s="30"/>
      <c r="F122" s="54"/>
      <c r="G122" s="55"/>
      <c r="H122" s="127"/>
      <c r="I122" s="114"/>
      <c r="J122" s="33"/>
      <c r="K122" s="33"/>
      <c r="L122" s="33"/>
      <c r="M122" s="33"/>
      <c r="N122" s="33"/>
    </row>
    <row r="123" spans="1:14" ht="15">
      <c r="A123" s="29"/>
      <c r="B123" s="30"/>
      <c r="C123" s="59">
        <v>80130</v>
      </c>
      <c r="D123" s="60"/>
      <c r="E123" s="61"/>
      <c r="F123" s="54" t="s">
        <v>70</v>
      </c>
      <c r="G123" s="55" t="s">
        <v>71</v>
      </c>
      <c r="H123" s="63">
        <v>1000</v>
      </c>
      <c r="I123" s="114"/>
      <c r="J123" s="33">
        <f>H123+I123</f>
        <v>1000</v>
      </c>
      <c r="K123" s="33"/>
      <c r="L123" s="33">
        <f>J123+K123</f>
        <v>1000</v>
      </c>
      <c r="M123" s="33"/>
      <c r="N123" s="33">
        <f>L123+M123</f>
        <v>1000</v>
      </c>
    </row>
    <row r="124" spans="1:14" ht="15">
      <c r="A124" s="29"/>
      <c r="B124" s="30"/>
      <c r="C124" s="29" t="s">
        <v>136</v>
      </c>
      <c r="D124" s="31"/>
      <c r="E124" s="30"/>
      <c r="F124" s="54"/>
      <c r="G124" s="55"/>
      <c r="H124" s="127"/>
      <c r="I124" s="114"/>
      <c r="J124" s="33"/>
      <c r="K124" s="33"/>
      <c r="L124" s="33"/>
      <c r="M124" s="33"/>
      <c r="N124" s="33"/>
    </row>
    <row r="125" spans="1:14" ht="15">
      <c r="A125" s="29"/>
      <c r="B125" s="30"/>
      <c r="C125" s="29"/>
      <c r="D125" s="31"/>
      <c r="E125" s="30"/>
      <c r="F125" s="54" t="s">
        <v>30</v>
      </c>
      <c r="G125" s="55" t="s">
        <v>31</v>
      </c>
      <c r="H125" s="127"/>
      <c r="I125" s="114"/>
      <c r="J125" s="33"/>
      <c r="K125" s="33"/>
      <c r="L125" s="33">
        <v>0</v>
      </c>
      <c r="M125" s="33">
        <v>85000</v>
      </c>
      <c r="N125" s="33">
        <v>85000</v>
      </c>
    </row>
    <row r="126" spans="1:14" ht="15">
      <c r="A126" s="29"/>
      <c r="B126" s="30"/>
      <c r="C126" s="29"/>
      <c r="D126" s="31"/>
      <c r="E126" s="30"/>
      <c r="F126" s="54"/>
      <c r="G126" s="55" t="s">
        <v>33</v>
      </c>
      <c r="H126" s="127"/>
      <c r="I126" s="114"/>
      <c r="J126" s="33"/>
      <c r="K126" s="33"/>
      <c r="L126" s="33"/>
      <c r="M126" s="33"/>
      <c r="N126" s="33"/>
    </row>
    <row r="127" spans="1:14" ht="15">
      <c r="A127" s="29"/>
      <c r="B127" s="30"/>
      <c r="C127" s="29"/>
      <c r="D127" s="31"/>
      <c r="E127" s="30"/>
      <c r="F127" s="54"/>
      <c r="G127" s="55" t="s">
        <v>34</v>
      </c>
      <c r="H127" s="127"/>
      <c r="I127" s="114"/>
      <c r="J127" s="33"/>
      <c r="K127" s="33"/>
      <c r="L127" s="33"/>
      <c r="M127" s="33"/>
      <c r="N127" s="33"/>
    </row>
    <row r="128" spans="1:14" ht="15">
      <c r="A128" s="29"/>
      <c r="B128" s="30"/>
      <c r="C128" s="29"/>
      <c r="D128" s="31"/>
      <c r="E128" s="30"/>
      <c r="F128" s="54"/>
      <c r="G128" s="55" t="s">
        <v>35</v>
      </c>
      <c r="H128" s="127"/>
      <c r="I128" s="114"/>
      <c r="J128" s="33"/>
      <c r="K128" s="33"/>
      <c r="L128" s="33"/>
      <c r="M128" s="33"/>
      <c r="N128" s="33"/>
    </row>
    <row r="129" spans="1:14" ht="15">
      <c r="A129" s="29"/>
      <c r="B129" s="30"/>
      <c r="C129" s="29"/>
      <c r="D129" s="31"/>
      <c r="E129" s="30"/>
      <c r="F129" s="54"/>
      <c r="G129" s="55"/>
      <c r="H129" s="127"/>
      <c r="I129" s="114"/>
      <c r="J129" s="33"/>
      <c r="K129" s="33"/>
      <c r="L129" s="33"/>
      <c r="M129" s="33"/>
      <c r="N129" s="33"/>
    </row>
    <row r="130" spans="1:14" ht="15">
      <c r="A130" s="29"/>
      <c r="B130" s="30"/>
      <c r="C130" s="59">
        <v>80140</v>
      </c>
      <c r="D130" s="60"/>
      <c r="E130" s="61"/>
      <c r="F130" s="54" t="s">
        <v>37</v>
      </c>
      <c r="G130" s="55" t="s">
        <v>38</v>
      </c>
      <c r="H130" s="63">
        <v>50161</v>
      </c>
      <c r="I130" s="114"/>
      <c r="J130" s="33">
        <f>H130+I130</f>
        <v>50161</v>
      </c>
      <c r="K130" s="33"/>
      <c r="L130" s="33">
        <f>J130+K130</f>
        <v>50161</v>
      </c>
      <c r="M130" s="33"/>
      <c r="N130" s="33">
        <f>L130+M130</f>
        <v>50161</v>
      </c>
    </row>
    <row r="131" spans="1:14" ht="15">
      <c r="A131" s="29"/>
      <c r="B131" s="30"/>
      <c r="C131" s="29" t="s">
        <v>137</v>
      </c>
      <c r="D131" s="31"/>
      <c r="E131" s="30"/>
      <c r="F131" s="54"/>
      <c r="G131" s="55" t="s">
        <v>41</v>
      </c>
      <c r="H131" s="63"/>
      <c r="I131" s="114"/>
      <c r="J131" s="33"/>
      <c r="K131" s="33"/>
      <c r="L131" s="33"/>
      <c r="M131" s="33"/>
      <c r="N131" s="33"/>
    </row>
    <row r="132" spans="1:14" ht="15">
      <c r="A132" s="29"/>
      <c r="B132" s="30"/>
      <c r="C132" s="29"/>
      <c r="D132" s="31"/>
      <c r="E132" s="30"/>
      <c r="F132" s="54"/>
      <c r="G132" s="55"/>
      <c r="H132" s="63"/>
      <c r="I132" s="114"/>
      <c r="J132" s="33"/>
      <c r="K132" s="33"/>
      <c r="L132" s="33"/>
      <c r="M132" s="33"/>
      <c r="N132" s="33"/>
    </row>
    <row r="133" spans="1:14" ht="15">
      <c r="A133" s="29"/>
      <c r="B133" s="30"/>
      <c r="C133" s="59">
        <v>80197</v>
      </c>
      <c r="D133" s="60"/>
      <c r="E133" s="61"/>
      <c r="F133" s="54" t="s">
        <v>138</v>
      </c>
      <c r="G133" s="55" t="s">
        <v>139</v>
      </c>
      <c r="H133" s="63">
        <v>15000</v>
      </c>
      <c r="I133" s="114"/>
      <c r="J133" s="33">
        <f>H133+I133</f>
        <v>15000</v>
      </c>
      <c r="K133" s="33"/>
      <c r="L133" s="33">
        <f>J133+K133</f>
        <v>15000</v>
      </c>
      <c r="M133" s="33"/>
      <c r="N133" s="33">
        <f>L133+M133</f>
        <v>15000</v>
      </c>
    </row>
    <row r="134" spans="1:14" ht="15">
      <c r="A134" s="29"/>
      <c r="B134" s="30"/>
      <c r="C134" s="129" t="s">
        <v>140</v>
      </c>
      <c r="D134" s="130"/>
      <c r="E134" s="131"/>
      <c r="F134" s="54"/>
      <c r="G134" s="93" t="s">
        <v>141</v>
      </c>
      <c r="H134" s="63"/>
      <c r="I134" s="114"/>
      <c r="J134" s="33"/>
      <c r="K134" s="33"/>
      <c r="L134" s="33"/>
      <c r="M134" s="33"/>
      <c r="N134" s="33"/>
    </row>
    <row r="135" spans="1:14" ht="15.75">
      <c r="A135" s="34" t="s">
        <v>142</v>
      </c>
      <c r="B135" s="64"/>
      <c r="C135" s="64"/>
      <c r="D135" s="64"/>
      <c r="E135" s="64"/>
      <c r="F135" s="132"/>
      <c r="G135" s="133"/>
      <c r="H135" s="67">
        <f>SUM(H110:H134)</f>
        <v>139401</v>
      </c>
      <c r="I135" s="39"/>
      <c r="J135" s="39">
        <f>H135+I135</f>
        <v>139401</v>
      </c>
      <c r="K135" s="39"/>
      <c r="L135" s="39">
        <f>J135+K135</f>
        <v>139401</v>
      </c>
      <c r="M135" s="39">
        <f>SUM(M110:M134)</f>
        <v>115000</v>
      </c>
      <c r="N135" s="39">
        <f>L135+M135</f>
        <v>254401</v>
      </c>
    </row>
    <row r="136" spans="1:14" ht="15">
      <c r="A136" s="29">
        <v>851</v>
      </c>
      <c r="B136" s="30"/>
      <c r="C136" s="59">
        <v>85111</v>
      </c>
      <c r="D136" s="79"/>
      <c r="E136" s="79"/>
      <c r="F136" s="90" t="s">
        <v>143</v>
      </c>
      <c r="G136" s="58" t="s">
        <v>144</v>
      </c>
      <c r="H136" s="33">
        <v>0</v>
      </c>
      <c r="I136" s="114">
        <v>7491034</v>
      </c>
      <c r="J136" s="33">
        <v>7491034</v>
      </c>
      <c r="K136" s="33"/>
      <c r="L136" s="33">
        <f>J136+K136</f>
        <v>7491034</v>
      </c>
      <c r="M136" s="33"/>
      <c r="N136" s="33">
        <f>L136+M136</f>
        <v>7491034</v>
      </c>
    </row>
    <row r="137" spans="1:14" ht="15">
      <c r="A137" s="29" t="s">
        <v>145</v>
      </c>
      <c r="B137" s="30"/>
      <c r="C137" s="29"/>
      <c r="D137" s="31"/>
      <c r="E137" s="31"/>
      <c r="F137" s="90"/>
      <c r="G137" s="29" t="s">
        <v>146</v>
      </c>
      <c r="H137" s="33"/>
      <c r="I137" s="114"/>
      <c r="J137" s="33"/>
      <c r="K137" s="33"/>
      <c r="L137" s="33"/>
      <c r="M137" s="33"/>
      <c r="N137" s="33"/>
    </row>
    <row r="138" spans="1:14" ht="15">
      <c r="A138" s="29"/>
      <c r="B138" s="30"/>
      <c r="C138" s="29"/>
      <c r="D138" s="31"/>
      <c r="E138" s="31"/>
      <c r="F138" s="90"/>
      <c r="G138" s="31"/>
      <c r="H138" s="33"/>
      <c r="I138" s="114"/>
      <c r="J138" s="33"/>
      <c r="K138" s="33"/>
      <c r="L138" s="33"/>
      <c r="M138" s="33"/>
      <c r="N138" s="33"/>
    </row>
    <row r="139" spans="1:14" ht="15">
      <c r="A139" s="29"/>
      <c r="B139" s="30"/>
      <c r="C139" s="59" t="s">
        <v>147</v>
      </c>
      <c r="D139" s="79"/>
      <c r="E139" s="79"/>
      <c r="F139" s="90" t="s">
        <v>51</v>
      </c>
      <c r="G139" s="58" t="s">
        <v>17</v>
      </c>
      <c r="H139" s="33">
        <v>391000</v>
      </c>
      <c r="I139" s="114"/>
      <c r="J139" s="33">
        <f>H139+I139</f>
        <v>391000</v>
      </c>
      <c r="K139" s="33"/>
      <c r="L139" s="33">
        <f>J139+K139</f>
        <v>391000</v>
      </c>
      <c r="M139" s="33">
        <v>424000</v>
      </c>
      <c r="N139" s="33">
        <f>L139+M139</f>
        <v>815000</v>
      </c>
    </row>
    <row r="140" spans="1:14" ht="15">
      <c r="A140" s="29"/>
      <c r="B140" s="30"/>
      <c r="C140" s="29" t="s">
        <v>148</v>
      </c>
      <c r="D140" s="31"/>
      <c r="E140" s="31"/>
      <c r="F140" s="90"/>
      <c r="G140" s="29" t="s">
        <v>20</v>
      </c>
      <c r="H140" s="33"/>
      <c r="I140" s="114"/>
      <c r="J140" s="33"/>
      <c r="K140" s="33"/>
      <c r="L140" s="33"/>
      <c r="M140" s="33"/>
      <c r="N140" s="33"/>
    </row>
    <row r="141" spans="1:14" ht="15">
      <c r="A141" s="29"/>
      <c r="B141" s="30"/>
      <c r="C141" s="29" t="s">
        <v>149</v>
      </c>
      <c r="D141" s="31"/>
      <c r="E141" s="31"/>
      <c r="F141" s="90"/>
      <c r="G141" s="31"/>
      <c r="H141" s="33"/>
      <c r="I141" s="114"/>
      <c r="J141" s="33"/>
      <c r="K141" s="33"/>
      <c r="L141" s="33"/>
      <c r="M141" s="33"/>
      <c r="N141" s="33"/>
    </row>
    <row r="142" spans="1:14" ht="15">
      <c r="A142" s="29"/>
      <c r="B142" s="30"/>
      <c r="C142" s="29" t="s">
        <v>150</v>
      </c>
      <c r="D142" s="31"/>
      <c r="E142" s="31"/>
      <c r="F142" s="90"/>
      <c r="G142" s="31"/>
      <c r="H142" s="33"/>
      <c r="I142" s="114"/>
      <c r="J142" s="33"/>
      <c r="K142" s="33"/>
      <c r="L142" s="33"/>
      <c r="M142" s="33"/>
      <c r="N142" s="33"/>
    </row>
    <row r="143" spans="1:14" ht="15">
      <c r="A143" s="29"/>
      <c r="B143" s="30"/>
      <c r="C143" s="29" t="s">
        <v>151</v>
      </c>
      <c r="D143" s="31"/>
      <c r="E143" s="31"/>
      <c r="F143" s="90"/>
      <c r="G143" s="31"/>
      <c r="H143" s="33"/>
      <c r="I143" s="114"/>
      <c r="J143" s="33"/>
      <c r="K143" s="33"/>
      <c r="L143" s="33"/>
      <c r="M143" s="33"/>
      <c r="N143" s="33"/>
    </row>
    <row r="144" spans="1:14" ht="0.75" customHeight="1" hidden="1">
      <c r="A144" s="29"/>
      <c r="B144" s="30"/>
      <c r="C144" s="29"/>
      <c r="D144" s="31"/>
      <c r="E144" s="31"/>
      <c r="F144" s="96"/>
      <c r="G144" s="134">
        <v>212</v>
      </c>
      <c r="H144" s="33"/>
      <c r="I144" s="114"/>
      <c r="J144" s="33">
        <f aca="true" t="shared" si="3" ref="J144:J150">H144+I144</f>
        <v>0</v>
      </c>
      <c r="K144" s="33"/>
      <c r="L144" s="33">
        <f aca="true" t="shared" si="4" ref="L144:L150">J144+K144</f>
        <v>0</v>
      </c>
      <c r="M144" s="33"/>
      <c r="N144" s="33">
        <f aca="true" t="shared" si="5" ref="N144:N150">L144+M144</f>
        <v>0</v>
      </c>
    </row>
    <row r="145" spans="1:14" ht="15" hidden="1">
      <c r="A145" s="29"/>
      <c r="B145" s="30"/>
      <c r="C145" s="29"/>
      <c r="D145" s="31"/>
      <c r="E145" s="31"/>
      <c r="F145" s="96"/>
      <c r="G145" s="82" t="s">
        <v>152</v>
      </c>
      <c r="H145" s="33"/>
      <c r="I145" s="114"/>
      <c r="J145" s="33">
        <f t="shared" si="3"/>
        <v>0</v>
      </c>
      <c r="K145" s="33"/>
      <c r="L145" s="33">
        <f t="shared" si="4"/>
        <v>0</v>
      </c>
      <c r="M145" s="33"/>
      <c r="N145" s="33">
        <f t="shared" si="5"/>
        <v>0</v>
      </c>
    </row>
    <row r="146" spans="1:14" ht="15" hidden="1">
      <c r="A146" s="29"/>
      <c r="B146" s="30"/>
      <c r="C146" s="29"/>
      <c r="D146" s="31"/>
      <c r="E146" s="31"/>
      <c r="F146" s="96"/>
      <c r="G146" s="82" t="s">
        <v>153</v>
      </c>
      <c r="H146" s="33"/>
      <c r="I146" s="114"/>
      <c r="J146" s="33">
        <f t="shared" si="3"/>
        <v>0</v>
      </c>
      <c r="K146" s="33"/>
      <c r="L146" s="33">
        <f t="shared" si="4"/>
        <v>0</v>
      </c>
      <c r="M146" s="33"/>
      <c r="N146" s="33">
        <f t="shared" si="5"/>
        <v>0</v>
      </c>
    </row>
    <row r="147" spans="1:14" ht="15" hidden="1">
      <c r="A147" s="29"/>
      <c r="B147" s="30"/>
      <c r="C147" s="29"/>
      <c r="D147" s="31"/>
      <c r="E147" s="31"/>
      <c r="F147" s="96"/>
      <c r="G147" s="82" t="s">
        <v>154</v>
      </c>
      <c r="H147" s="33"/>
      <c r="I147" s="114"/>
      <c r="J147" s="33">
        <f t="shared" si="3"/>
        <v>0</v>
      </c>
      <c r="K147" s="33"/>
      <c r="L147" s="33">
        <f t="shared" si="4"/>
        <v>0</v>
      </c>
      <c r="M147" s="33"/>
      <c r="N147" s="33">
        <f t="shared" si="5"/>
        <v>0</v>
      </c>
    </row>
    <row r="148" spans="1:14" ht="15" hidden="1">
      <c r="A148" s="29"/>
      <c r="B148" s="30"/>
      <c r="C148" s="29"/>
      <c r="D148" s="31"/>
      <c r="E148" s="31"/>
      <c r="F148" s="96"/>
      <c r="G148" s="82" t="s">
        <v>155</v>
      </c>
      <c r="H148" s="33"/>
      <c r="I148" s="114"/>
      <c r="J148" s="33">
        <f t="shared" si="3"/>
        <v>0</v>
      </c>
      <c r="K148" s="33"/>
      <c r="L148" s="33">
        <f t="shared" si="4"/>
        <v>0</v>
      </c>
      <c r="M148" s="33"/>
      <c r="N148" s="33">
        <f t="shared" si="5"/>
        <v>0</v>
      </c>
    </row>
    <row r="149" spans="1:14" ht="15.75">
      <c r="A149" s="34" t="s">
        <v>156</v>
      </c>
      <c r="B149" s="36"/>
      <c r="C149" s="36"/>
      <c r="D149" s="36"/>
      <c r="E149" s="36"/>
      <c r="F149" s="76"/>
      <c r="G149" s="110"/>
      <c r="H149" s="67">
        <f>SUM(H136:H148)</f>
        <v>391000</v>
      </c>
      <c r="I149" s="39">
        <f>SUM(I136:I148)</f>
        <v>7491034</v>
      </c>
      <c r="J149" s="39">
        <f t="shared" si="3"/>
        <v>7882034</v>
      </c>
      <c r="K149" s="39"/>
      <c r="L149" s="39">
        <f t="shared" si="4"/>
        <v>7882034</v>
      </c>
      <c r="M149" s="39">
        <f>SUM(M136:M143)</f>
        <v>424000</v>
      </c>
      <c r="N149" s="39">
        <f t="shared" si="5"/>
        <v>8306034</v>
      </c>
    </row>
    <row r="150" spans="1:14" ht="15">
      <c r="A150" s="27">
        <v>852</v>
      </c>
      <c r="B150" s="24"/>
      <c r="C150" s="51">
        <v>85202</v>
      </c>
      <c r="D150" s="25"/>
      <c r="E150" s="68"/>
      <c r="F150" s="69" t="s">
        <v>131</v>
      </c>
      <c r="G150" s="70" t="s">
        <v>132</v>
      </c>
      <c r="H150" s="71">
        <v>340000</v>
      </c>
      <c r="I150" s="114"/>
      <c r="J150" s="33">
        <f t="shared" si="3"/>
        <v>340000</v>
      </c>
      <c r="K150" s="33"/>
      <c r="L150" s="33">
        <f t="shared" si="4"/>
        <v>340000</v>
      </c>
      <c r="M150" s="33"/>
      <c r="N150" s="33">
        <f t="shared" si="5"/>
        <v>340000</v>
      </c>
    </row>
    <row r="151" spans="1:14" ht="15">
      <c r="A151" s="29" t="s">
        <v>157</v>
      </c>
      <c r="B151" s="30"/>
      <c r="C151" s="117" t="s">
        <v>158</v>
      </c>
      <c r="D151" s="135"/>
      <c r="E151" s="136"/>
      <c r="F151" s="54"/>
      <c r="G151" s="55"/>
      <c r="H151" s="127"/>
      <c r="I151" s="114"/>
      <c r="J151" s="33"/>
      <c r="K151" s="33"/>
      <c r="L151" s="33"/>
      <c r="M151" s="33"/>
      <c r="N151" s="33"/>
    </row>
    <row r="152" spans="1:14" ht="15">
      <c r="A152" s="29"/>
      <c r="B152" s="30"/>
      <c r="C152" s="58"/>
      <c r="D152" s="115"/>
      <c r="E152" s="137"/>
      <c r="F152" s="54" t="s">
        <v>47</v>
      </c>
      <c r="G152" s="55" t="s">
        <v>159</v>
      </c>
      <c r="H152" s="63">
        <v>10000</v>
      </c>
      <c r="I152" s="114"/>
      <c r="J152" s="33">
        <f>H152+I152</f>
        <v>10000</v>
      </c>
      <c r="K152" s="33"/>
      <c r="L152" s="33">
        <f>J152+K152</f>
        <v>10000</v>
      </c>
      <c r="M152" s="33"/>
      <c r="N152" s="33">
        <f>L152+M152</f>
        <v>10000</v>
      </c>
    </row>
    <row r="153" spans="1:14" ht="15">
      <c r="A153" s="29"/>
      <c r="B153" s="30"/>
      <c r="C153" s="58"/>
      <c r="D153" s="115"/>
      <c r="E153" s="137"/>
      <c r="F153" s="54"/>
      <c r="G153" s="55"/>
      <c r="H153" s="127"/>
      <c r="I153" s="114"/>
      <c r="J153" s="33"/>
      <c r="K153" s="33"/>
      <c r="L153" s="33"/>
      <c r="M153" s="33"/>
      <c r="N153" s="33"/>
    </row>
    <row r="154" spans="1:14" ht="15.75">
      <c r="A154" s="95"/>
      <c r="B154" s="30"/>
      <c r="C154" s="59"/>
      <c r="D154" s="79"/>
      <c r="E154" s="80"/>
      <c r="F154" s="54" t="s">
        <v>160</v>
      </c>
      <c r="G154" s="55" t="s">
        <v>161</v>
      </c>
      <c r="H154" s="63">
        <v>1235160</v>
      </c>
      <c r="I154" s="114"/>
      <c r="J154" s="33">
        <f>H154+I154</f>
        <v>1235160</v>
      </c>
      <c r="K154" s="33"/>
      <c r="L154" s="33">
        <f>J154+K154</f>
        <v>1235160</v>
      </c>
      <c r="M154" s="33">
        <v>9000</v>
      </c>
      <c r="N154" s="33">
        <f>L154+M154</f>
        <v>1244160</v>
      </c>
    </row>
    <row r="155" spans="1:14" ht="15.75">
      <c r="A155" s="95"/>
      <c r="B155" s="30"/>
      <c r="C155" s="138"/>
      <c r="D155" s="112"/>
      <c r="E155" s="139"/>
      <c r="F155" s="54"/>
      <c r="G155" s="55" t="s">
        <v>162</v>
      </c>
      <c r="H155" s="63"/>
      <c r="I155" s="114"/>
      <c r="J155" s="33"/>
      <c r="K155" s="33"/>
      <c r="L155" s="33"/>
      <c r="M155" s="33"/>
      <c r="N155" s="33"/>
    </row>
    <row r="156" spans="1:14" ht="15.75">
      <c r="A156" s="95"/>
      <c r="B156" s="30"/>
      <c r="C156" s="138"/>
      <c r="D156" s="112"/>
      <c r="E156" s="139"/>
      <c r="F156" s="54"/>
      <c r="G156" s="55"/>
      <c r="H156" s="63"/>
      <c r="I156" s="114"/>
      <c r="J156" s="33"/>
      <c r="K156" s="33"/>
      <c r="L156" s="33"/>
      <c r="M156" s="33"/>
      <c r="N156" s="33"/>
    </row>
    <row r="157" spans="1:14" ht="15.75">
      <c r="A157" s="95"/>
      <c r="B157" s="30"/>
      <c r="C157" s="59">
        <v>85203</v>
      </c>
      <c r="D157" s="60"/>
      <c r="E157" s="61"/>
      <c r="F157" s="62" t="s">
        <v>51</v>
      </c>
      <c r="G157" s="75" t="s">
        <v>17</v>
      </c>
      <c r="H157" s="56">
        <v>265000</v>
      </c>
      <c r="I157" s="114"/>
      <c r="J157" s="33">
        <f>H157+I157</f>
        <v>265000</v>
      </c>
      <c r="K157" s="33"/>
      <c r="L157" s="33">
        <f>J157+K157</f>
        <v>265000</v>
      </c>
      <c r="M157" s="33"/>
      <c r="N157" s="33">
        <f>L157+M157</f>
        <v>265000</v>
      </c>
    </row>
    <row r="158" spans="1:14" ht="15.75">
      <c r="A158" s="95"/>
      <c r="B158" s="30"/>
      <c r="C158" s="117" t="s">
        <v>163</v>
      </c>
      <c r="D158" s="118"/>
      <c r="E158" s="140"/>
      <c r="F158" s="62"/>
      <c r="G158" s="55" t="s">
        <v>20</v>
      </c>
      <c r="H158" s="56"/>
      <c r="I158" s="114"/>
      <c r="J158" s="33"/>
      <c r="K158" s="33"/>
      <c r="L158" s="33"/>
      <c r="M158" s="33"/>
      <c r="N158" s="33"/>
    </row>
    <row r="159" spans="1:14" ht="15.75">
      <c r="A159" s="95"/>
      <c r="B159" s="30"/>
      <c r="C159" s="138"/>
      <c r="D159" s="112"/>
      <c r="E159" s="139"/>
      <c r="F159" s="54"/>
      <c r="G159" s="55"/>
      <c r="H159" s="141"/>
      <c r="I159" s="114"/>
      <c r="J159" s="33"/>
      <c r="K159" s="33"/>
      <c r="L159" s="33"/>
      <c r="M159" s="33"/>
      <c r="N159" s="33"/>
    </row>
    <row r="160" spans="1:14" ht="15.75">
      <c r="A160" s="95"/>
      <c r="B160" s="30"/>
      <c r="C160" s="59">
        <v>85204</v>
      </c>
      <c r="D160" s="60"/>
      <c r="E160" s="61"/>
      <c r="F160" s="62" t="s">
        <v>164</v>
      </c>
      <c r="G160" s="83" t="s">
        <v>165</v>
      </c>
      <c r="H160" s="56">
        <v>60000</v>
      </c>
      <c r="I160" s="114"/>
      <c r="J160" s="33">
        <f>H160+I160</f>
        <v>60000</v>
      </c>
      <c r="K160" s="33"/>
      <c r="L160" s="33">
        <f>J160+K160</f>
        <v>60000</v>
      </c>
      <c r="M160" s="33"/>
      <c r="N160" s="33">
        <f>L160+M160</f>
        <v>60000</v>
      </c>
    </row>
    <row r="161" spans="1:14" ht="15.75">
      <c r="A161" s="95"/>
      <c r="B161" s="30"/>
      <c r="C161" s="58" t="s">
        <v>166</v>
      </c>
      <c r="D161" s="112"/>
      <c r="E161" s="139"/>
      <c r="F161" s="54"/>
      <c r="G161" s="83" t="s">
        <v>167</v>
      </c>
      <c r="H161" s="142"/>
      <c r="I161" s="114"/>
      <c r="J161" s="33"/>
      <c r="K161" s="33"/>
      <c r="L161" s="33"/>
      <c r="M161" s="33"/>
      <c r="N161" s="33"/>
    </row>
    <row r="162" spans="1:14" ht="15.75">
      <c r="A162" s="95"/>
      <c r="B162" s="30"/>
      <c r="C162" s="58"/>
      <c r="D162" s="112"/>
      <c r="E162" s="139"/>
      <c r="F162" s="54"/>
      <c r="G162" s="83" t="s">
        <v>168</v>
      </c>
      <c r="H162" s="142"/>
      <c r="I162" s="114"/>
      <c r="J162" s="33"/>
      <c r="K162" s="33"/>
      <c r="L162" s="33"/>
      <c r="M162" s="33"/>
      <c r="N162" s="33"/>
    </row>
    <row r="163" spans="1:14" ht="15.75">
      <c r="A163" s="105"/>
      <c r="B163" s="47"/>
      <c r="C163" s="143"/>
      <c r="D163" s="144"/>
      <c r="E163" s="145"/>
      <c r="F163" s="146"/>
      <c r="G163" s="55"/>
      <c r="H163" s="141"/>
      <c r="I163" s="114"/>
      <c r="J163" s="33"/>
      <c r="K163" s="33"/>
      <c r="L163" s="33"/>
      <c r="M163" s="33"/>
      <c r="N163" s="33"/>
    </row>
    <row r="164" spans="1:14" ht="15.75">
      <c r="A164" s="105" t="s">
        <v>169</v>
      </c>
      <c r="B164" s="46"/>
      <c r="C164" s="147"/>
      <c r="D164" s="147"/>
      <c r="E164" s="147"/>
      <c r="F164" s="148"/>
      <c r="G164" s="149"/>
      <c r="H164" s="39">
        <f>SUM(H150:H163)</f>
        <v>1910160</v>
      </c>
      <c r="I164" s="39"/>
      <c r="J164" s="39">
        <f>H164+I164</f>
        <v>1910160</v>
      </c>
      <c r="K164" s="39"/>
      <c r="L164" s="39">
        <f>J164+K164</f>
        <v>1910160</v>
      </c>
      <c r="M164" s="39">
        <f>SUM(M150:M163)</f>
        <v>9000</v>
      </c>
      <c r="N164" s="39">
        <f>L164+M164</f>
        <v>1919160</v>
      </c>
    </row>
    <row r="165" spans="1:14" ht="15">
      <c r="A165" s="23" t="s">
        <v>170</v>
      </c>
      <c r="B165" s="24"/>
      <c r="C165" s="25">
        <v>85321</v>
      </c>
      <c r="D165" s="25"/>
      <c r="E165" s="25"/>
      <c r="F165" s="89" t="s">
        <v>51</v>
      </c>
      <c r="G165" s="27" t="s">
        <v>17</v>
      </c>
      <c r="H165" s="28">
        <v>120600</v>
      </c>
      <c r="I165" s="114"/>
      <c r="J165" s="33">
        <f>H165+I165</f>
        <v>120600</v>
      </c>
      <c r="K165" s="33"/>
      <c r="L165" s="33">
        <f>J165+K165</f>
        <v>120600</v>
      </c>
      <c r="M165" s="33"/>
      <c r="N165" s="33">
        <f>L165+M165</f>
        <v>120600</v>
      </c>
    </row>
    <row r="166" spans="1:14" ht="15">
      <c r="A166" s="29" t="s">
        <v>171</v>
      </c>
      <c r="B166" s="30"/>
      <c r="C166" s="31" t="s">
        <v>172</v>
      </c>
      <c r="D166" s="31"/>
      <c r="E166" s="31"/>
      <c r="F166" s="90"/>
      <c r="G166" s="29" t="s">
        <v>20</v>
      </c>
      <c r="H166" s="33"/>
      <c r="I166" s="114"/>
      <c r="J166" s="33"/>
      <c r="K166" s="33"/>
      <c r="L166" s="33"/>
      <c r="M166" s="33"/>
      <c r="N166" s="33"/>
    </row>
    <row r="167" spans="1:14" ht="15">
      <c r="A167" s="29" t="s">
        <v>173</v>
      </c>
      <c r="B167" s="30"/>
      <c r="C167" s="31" t="s">
        <v>174</v>
      </c>
      <c r="D167" s="31"/>
      <c r="E167" s="31"/>
      <c r="F167" s="90"/>
      <c r="G167" s="31"/>
      <c r="H167" s="33"/>
      <c r="I167" s="114"/>
      <c r="J167" s="33"/>
      <c r="K167" s="33"/>
      <c r="L167" s="33"/>
      <c r="M167" s="33"/>
      <c r="N167" s="33"/>
    </row>
    <row r="168" spans="1:14" ht="15">
      <c r="A168" s="29" t="s">
        <v>175</v>
      </c>
      <c r="B168" s="30"/>
      <c r="C168" s="31"/>
      <c r="D168" s="31"/>
      <c r="E168" s="31"/>
      <c r="F168" s="150"/>
      <c r="G168" s="45"/>
      <c r="H168" s="33"/>
      <c r="I168" s="114"/>
      <c r="J168" s="33"/>
      <c r="K168" s="33"/>
      <c r="L168" s="33"/>
      <c r="M168" s="33"/>
      <c r="N168" s="33"/>
    </row>
    <row r="169" spans="1:14" ht="15.75">
      <c r="A169" s="95"/>
      <c r="B169" s="30"/>
      <c r="C169" s="31"/>
      <c r="D169" s="31"/>
      <c r="E169" s="31"/>
      <c r="F169" s="90" t="s">
        <v>164</v>
      </c>
      <c r="G169" s="31" t="s">
        <v>165</v>
      </c>
      <c r="H169" s="33">
        <v>170800</v>
      </c>
      <c r="I169" s="114"/>
      <c r="J169" s="33">
        <f>H169+I169</f>
        <v>170800</v>
      </c>
      <c r="K169" s="33"/>
      <c r="L169" s="33">
        <f>J169+K169</f>
        <v>170800</v>
      </c>
      <c r="M169" s="33"/>
      <c r="N169" s="33">
        <f>L169+M169</f>
        <v>170800</v>
      </c>
    </row>
    <row r="170" spans="1:14" ht="15.75">
      <c r="A170" s="151"/>
      <c r="B170" s="152"/>
      <c r="C170" s="31"/>
      <c r="D170" s="31"/>
      <c r="E170" s="31"/>
      <c r="F170" s="90"/>
      <c r="G170" s="31" t="s">
        <v>176</v>
      </c>
      <c r="H170" s="44"/>
      <c r="I170" s="114"/>
      <c r="J170" s="33"/>
      <c r="K170" s="33"/>
      <c r="L170" s="33"/>
      <c r="M170" s="33"/>
      <c r="N170" s="33"/>
    </row>
    <row r="171" spans="1:14" ht="15">
      <c r="A171" s="153"/>
      <c r="B171" s="152"/>
      <c r="C171" s="31"/>
      <c r="D171" s="31"/>
      <c r="E171" s="31"/>
      <c r="F171" s="90"/>
      <c r="G171" s="31" t="s">
        <v>168</v>
      </c>
      <c r="H171" s="44"/>
      <c r="I171" s="114"/>
      <c r="J171" s="33"/>
      <c r="K171" s="33"/>
      <c r="L171" s="33"/>
      <c r="M171" s="33"/>
      <c r="N171" s="33"/>
    </row>
    <row r="172" spans="1:14" ht="15">
      <c r="A172" s="153"/>
      <c r="B172" s="152"/>
      <c r="C172" s="31"/>
      <c r="D172" s="31"/>
      <c r="E172" s="31"/>
      <c r="F172" s="90"/>
      <c r="G172" s="31"/>
      <c r="H172" s="111"/>
      <c r="I172" s="114"/>
      <c r="J172" s="33"/>
      <c r="K172" s="33"/>
      <c r="L172" s="33"/>
      <c r="M172" s="33"/>
      <c r="N172" s="33"/>
    </row>
    <row r="173" spans="1:14" ht="15">
      <c r="A173" s="153"/>
      <c r="B173" s="152"/>
      <c r="C173" s="79">
        <v>85324</v>
      </c>
      <c r="D173" s="79"/>
      <c r="E173" s="79"/>
      <c r="F173" s="90" t="s">
        <v>47</v>
      </c>
      <c r="G173" s="31" t="s">
        <v>159</v>
      </c>
      <c r="H173" s="33">
        <v>20000</v>
      </c>
      <c r="I173" s="114"/>
      <c r="J173" s="33">
        <f>H173+I173</f>
        <v>20000</v>
      </c>
      <c r="K173" s="33"/>
      <c r="L173" s="33">
        <f>J173+K173</f>
        <v>20000</v>
      </c>
      <c r="M173" s="33"/>
      <c r="N173" s="33">
        <f>L173+M173</f>
        <v>20000</v>
      </c>
    </row>
    <row r="174" spans="1:14" ht="15">
      <c r="A174" s="153"/>
      <c r="B174" s="152"/>
      <c r="C174" s="135" t="s">
        <v>177</v>
      </c>
      <c r="D174" s="135"/>
      <c r="E174" s="135"/>
      <c r="F174" s="90"/>
      <c r="G174" s="31"/>
      <c r="H174" s="111"/>
      <c r="I174" s="114"/>
      <c r="J174" s="33"/>
      <c r="K174" s="33"/>
      <c r="L174" s="33"/>
      <c r="M174" s="33"/>
      <c r="N174" s="33"/>
    </row>
    <row r="175" spans="1:14" ht="15">
      <c r="A175" s="153"/>
      <c r="B175" s="152"/>
      <c r="C175" s="135" t="s">
        <v>178</v>
      </c>
      <c r="D175" s="135"/>
      <c r="E175" s="135"/>
      <c r="F175" s="90"/>
      <c r="G175" s="31"/>
      <c r="H175" s="111"/>
      <c r="I175" s="114"/>
      <c r="J175" s="33"/>
      <c r="K175" s="33"/>
      <c r="L175" s="33"/>
      <c r="M175" s="33"/>
      <c r="N175" s="33"/>
    </row>
    <row r="176" spans="1:14" ht="15">
      <c r="A176" s="153"/>
      <c r="B176" s="152"/>
      <c r="C176" s="115"/>
      <c r="D176" s="115"/>
      <c r="E176" s="115"/>
      <c r="F176" s="90"/>
      <c r="G176" s="31"/>
      <c r="H176" s="44"/>
      <c r="I176" s="114"/>
      <c r="J176" s="33"/>
      <c r="K176" s="33"/>
      <c r="L176" s="33"/>
      <c r="M176" s="33"/>
      <c r="N176" s="33"/>
    </row>
    <row r="177" spans="1:14" ht="15">
      <c r="A177" s="153"/>
      <c r="B177" s="152"/>
      <c r="C177" s="59">
        <v>85333</v>
      </c>
      <c r="D177" s="79"/>
      <c r="E177" s="80"/>
      <c r="F177" s="90" t="s">
        <v>47</v>
      </c>
      <c r="G177" s="31" t="s">
        <v>48</v>
      </c>
      <c r="H177" s="33">
        <v>150</v>
      </c>
      <c r="I177" s="114"/>
      <c r="J177" s="33">
        <f>H177+I177</f>
        <v>150</v>
      </c>
      <c r="K177" s="33"/>
      <c r="L177" s="33">
        <f>J177+K177</f>
        <v>150</v>
      </c>
      <c r="M177" s="33"/>
      <c r="N177" s="33">
        <f>L177+M177</f>
        <v>150</v>
      </c>
    </row>
    <row r="178" spans="1:14" ht="15">
      <c r="A178" s="153"/>
      <c r="B178" s="152"/>
      <c r="C178" s="115" t="s">
        <v>179</v>
      </c>
      <c r="D178" s="115"/>
      <c r="E178" s="115"/>
      <c r="F178" s="90"/>
      <c r="G178" s="31"/>
      <c r="H178" s="44"/>
      <c r="I178" s="114"/>
      <c r="J178" s="33"/>
      <c r="K178" s="33"/>
      <c r="L178" s="33"/>
      <c r="M178" s="33"/>
      <c r="N178" s="33"/>
    </row>
    <row r="179" spans="1:14" ht="15">
      <c r="A179" s="153"/>
      <c r="B179" s="152"/>
      <c r="C179" s="115"/>
      <c r="D179" s="115"/>
      <c r="E179" s="115"/>
      <c r="F179" s="90"/>
      <c r="G179" s="31"/>
      <c r="H179" s="44"/>
      <c r="I179" s="114"/>
      <c r="J179" s="33"/>
      <c r="K179" s="33"/>
      <c r="L179" s="33"/>
      <c r="M179" s="33"/>
      <c r="N179" s="33"/>
    </row>
    <row r="180" spans="1:14" ht="15">
      <c r="A180" s="153"/>
      <c r="B180" s="152"/>
      <c r="C180" s="31"/>
      <c r="D180" s="31"/>
      <c r="E180" s="31"/>
      <c r="F180" s="90" t="s">
        <v>180</v>
      </c>
      <c r="G180" s="31" t="s">
        <v>181</v>
      </c>
      <c r="H180" s="33">
        <v>210273</v>
      </c>
      <c r="I180" s="114"/>
      <c r="J180" s="33">
        <f>H180+I180</f>
        <v>210273</v>
      </c>
      <c r="K180" s="33"/>
      <c r="L180" s="33">
        <f>J180+K180</f>
        <v>210273</v>
      </c>
      <c r="M180" s="33"/>
      <c r="N180" s="33">
        <f>L180+M180</f>
        <v>210273</v>
      </c>
    </row>
    <row r="181" spans="1:14" ht="15">
      <c r="A181" s="153"/>
      <c r="B181" s="152"/>
      <c r="C181" s="31"/>
      <c r="D181" s="31"/>
      <c r="E181" s="31"/>
      <c r="F181" s="90"/>
      <c r="G181" s="31" t="s">
        <v>182</v>
      </c>
      <c r="H181" s="33"/>
      <c r="I181" s="114"/>
      <c r="J181" s="33"/>
      <c r="K181" s="33"/>
      <c r="L181" s="33"/>
      <c r="M181" s="33"/>
      <c r="N181" s="33"/>
    </row>
    <row r="182" spans="1:14" ht="15">
      <c r="A182" s="153"/>
      <c r="B182" s="152"/>
      <c r="C182" s="115"/>
      <c r="D182" s="115"/>
      <c r="E182" s="115"/>
      <c r="F182" s="90"/>
      <c r="G182" s="31" t="s">
        <v>183</v>
      </c>
      <c r="H182" s="33"/>
      <c r="I182" s="114"/>
      <c r="J182" s="33"/>
      <c r="K182" s="33"/>
      <c r="L182" s="33"/>
      <c r="M182" s="33"/>
      <c r="N182" s="33"/>
    </row>
    <row r="183" spans="1:14" ht="15">
      <c r="A183" s="153"/>
      <c r="B183" s="152"/>
      <c r="C183" s="115"/>
      <c r="D183" s="115"/>
      <c r="E183" s="115"/>
      <c r="F183" s="90"/>
      <c r="G183" s="31" t="s">
        <v>184</v>
      </c>
      <c r="H183" s="33"/>
      <c r="I183" s="114"/>
      <c r="J183" s="33"/>
      <c r="K183" s="33"/>
      <c r="L183" s="33"/>
      <c r="M183" s="33"/>
      <c r="N183" s="33"/>
    </row>
    <row r="184" spans="1:14" ht="15">
      <c r="A184" s="153"/>
      <c r="B184" s="152"/>
      <c r="C184" s="115"/>
      <c r="D184" s="115"/>
      <c r="E184" s="115"/>
      <c r="F184" s="90"/>
      <c r="G184" s="31" t="s">
        <v>185</v>
      </c>
      <c r="H184" s="33"/>
      <c r="I184" s="114"/>
      <c r="J184" s="33"/>
      <c r="K184" s="33"/>
      <c r="L184" s="33"/>
      <c r="M184" s="33"/>
      <c r="N184" s="33"/>
    </row>
    <row r="185" spans="1:14" ht="15.75">
      <c r="A185" s="34" t="s">
        <v>186</v>
      </c>
      <c r="B185" s="35"/>
      <c r="C185" s="36"/>
      <c r="D185" s="36"/>
      <c r="E185" s="36"/>
      <c r="F185" s="154"/>
      <c r="G185" s="110"/>
      <c r="H185" s="39">
        <f>SUM(H165:H184)</f>
        <v>521823</v>
      </c>
      <c r="I185" s="39"/>
      <c r="J185" s="39">
        <f>H185+I185</f>
        <v>521823</v>
      </c>
      <c r="K185" s="39"/>
      <c r="L185" s="39">
        <f>J185+K185</f>
        <v>521823</v>
      </c>
      <c r="M185" s="39"/>
      <c r="N185" s="39">
        <f>L185+M185</f>
        <v>521823</v>
      </c>
    </row>
    <row r="186" spans="1:14" ht="15.75">
      <c r="A186" s="105" t="s">
        <v>187</v>
      </c>
      <c r="B186" s="47"/>
      <c r="C186" s="101"/>
      <c r="D186" s="155"/>
      <c r="E186" s="155"/>
      <c r="F186" s="104"/>
      <c r="G186" s="156"/>
      <c r="H186" s="157">
        <f>H185+H164+H149+H135+H109+H98+H85+H78+H68+H42+H24+H15</f>
        <v>52196069</v>
      </c>
      <c r="I186" s="39">
        <f>I185+I164+I149+I135+I109+I98+I85+I78+I68+I42+I24+I15</f>
        <v>7491034</v>
      </c>
      <c r="J186" s="39">
        <f>H186+I186</f>
        <v>59687103</v>
      </c>
      <c r="K186" s="39">
        <f>K185+K164+K149+K135+K109+K98+K85+K78+K68+K42+K24+K15</f>
        <v>350000</v>
      </c>
      <c r="L186" s="39">
        <f>J186+K186</f>
        <v>60037103</v>
      </c>
      <c r="M186" s="39">
        <f>M185+M164+M149+M135+M109+M85+M78+M68+M42+M24+M15</f>
        <v>463424</v>
      </c>
      <c r="N186" s="39">
        <f>L186+M186</f>
        <v>60500527</v>
      </c>
    </row>
    <row r="187" spans="1:13" ht="15">
      <c r="A187" s="31"/>
      <c r="B187" s="31"/>
      <c r="C187" s="31"/>
      <c r="D187" s="31"/>
      <c r="E187" s="31"/>
      <c r="F187" s="31"/>
      <c r="G187" s="31"/>
      <c r="H187" s="31"/>
      <c r="I187" s="114"/>
      <c r="K187" s="114"/>
      <c r="M187" s="114"/>
    </row>
    <row r="188" spans="1:13" ht="15">
      <c r="A188" s="31"/>
      <c r="B188" s="31"/>
      <c r="C188" s="31"/>
      <c r="D188" s="31"/>
      <c r="E188" s="31"/>
      <c r="F188" s="31"/>
      <c r="G188" s="31"/>
      <c r="H188" s="31"/>
      <c r="I188" s="114"/>
      <c r="K188" s="114"/>
      <c r="M188" s="114"/>
    </row>
    <row r="189" spans="1:13" ht="15">
      <c r="A189" s="31"/>
      <c r="B189" s="31"/>
      <c r="C189" s="31"/>
      <c r="D189" s="31"/>
      <c r="E189" s="31"/>
      <c r="F189" s="31"/>
      <c r="G189" s="31"/>
      <c r="H189" s="31"/>
      <c r="I189" s="114"/>
      <c r="M189" s="114"/>
    </row>
    <row r="190" spans="1:13" ht="15">
      <c r="A190" s="31"/>
      <c r="B190" s="31"/>
      <c r="C190" s="31"/>
      <c r="D190" s="31"/>
      <c r="E190" s="31"/>
      <c r="F190" s="31"/>
      <c r="G190" s="31"/>
      <c r="H190" s="31"/>
      <c r="I190" s="114"/>
      <c r="M190" s="114"/>
    </row>
    <row r="191" spans="1:13" ht="15">
      <c r="A191" s="31"/>
      <c r="B191" s="31"/>
      <c r="C191" s="31"/>
      <c r="D191" s="31"/>
      <c r="E191" s="31"/>
      <c r="F191" s="31"/>
      <c r="G191" s="31"/>
      <c r="H191" s="31"/>
      <c r="I191" s="114"/>
      <c r="M191" s="114"/>
    </row>
    <row r="192" spans="1:13" ht="15">
      <c r="A192" s="31"/>
      <c r="B192" s="31"/>
      <c r="C192" s="31"/>
      <c r="D192" s="31"/>
      <c r="E192" s="31"/>
      <c r="F192" s="31"/>
      <c r="G192" s="31"/>
      <c r="H192" s="31"/>
      <c r="I192" s="114"/>
      <c r="M192" s="114"/>
    </row>
    <row r="193" spans="1:13" ht="15">
      <c r="A193" s="31"/>
      <c r="B193" s="31"/>
      <c r="C193" s="31"/>
      <c r="D193" s="31"/>
      <c r="E193" s="31"/>
      <c r="F193" s="31"/>
      <c r="G193" s="31"/>
      <c r="H193" s="31"/>
      <c r="I193" s="114"/>
      <c r="M193" s="114"/>
    </row>
    <row r="194" spans="1:13" ht="15">
      <c r="A194" s="31"/>
      <c r="B194" s="31"/>
      <c r="C194" s="31"/>
      <c r="D194" s="31"/>
      <c r="E194" s="31"/>
      <c r="F194" s="31"/>
      <c r="G194" s="31"/>
      <c r="H194" s="158"/>
      <c r="I194" s="114"/>
      <c r="M194" s="114"/>
    </row>
    <row r="195" spans="1:13" ht="15">
      <c r="A195" s="31"/>
      <c r="B195" s="31"/>
      <c r="C195" s="31"/>
      <c r="D195" s="31"/>
      <c r="E195" s="31"/>
      <c r="F195" s="31"/>
      <c r="G195" s="31"/>
      <c r="H195" s="31"/>
      <c r="I195" s="114"/>
      <c r="M195" s="114"/>
    </row>
    <row r="196" spans="1:13" ht="15">
      <c r="A196" s="31"/>
      <c r="B196" s="31"/>
      <c r="C196" s="31"/>
      <c r="D196" s="31"/>
      <c r="E196" s="31"/>
      <c r="F196" s="31"/>
      <c r="G196" s="31"/>
      <c r="H196" s="31"/>
      <c r="I196" s="114"/>
      <c r="M196" s="114"/>
    </row>
    <row r="197" spans="1:13" ht="15">
      <c r="A197" s="31"/>
      <c r="B197" s="31"/>
      <c r="C197" s="31"/>
      <c r="D197" s="31"/>
      <c r="E197" s="31"/>
      <c r="F197" s="31"/>
      <c r="G197" s="31"/>
      <c r="H197" s="31"/>
      <c r="I197" s="114"/>
      <c r="M197" s="114"/>
    </row>
    <row r="198" spans="1:13" ht="15">
      <c r="A198" s="31"/>
      <c r="B198" s="31"/>
      <c r="C198" s="31"/>
      <c r="D198" s="31"/>
      <c r="E198" s="31"/>
      <c r="F198" s="31"/>
      <c r="G198" s="31"/>
      <c r="H198" s="31"/>
      <c r="I198" s="114"/>
      <c r="M198" s="114"/>
    </row>
    <row r="199" spans="1:13" ht="15">
      <c r="A199" s="31"/>
      <c r="B199" s="31"/>
      <c r="C199" s="31"/>
      <c r="D199" s="31"/>
      <c r="E199" s="31"/>
      <c r="F199" s="31"/>
      <c r="G199" s="31"/>
      <c r="H199" s="31"/>
      <c r="I199" s="114"/>
      <c r="M199" s="114"/>
    </row>
    <row r="200" spans="1:13" ht="17.25" customHeight="1">
      <c r="A200" s="31"/>
      <c r="B200" s="31"/>
      <c r="C200" s="31"/>
      <c r="D200" s="31"/>
      <c r="E200" s="31"/>
      <c r="F200" s="31"/>
      <c r="G200" s="31"/>
      <c r="H200" s="31"/>
      <c r="I200" s="114"/>
      <c r="M200" s="114"/>
    </row>
    <row r="201" spans="1:13" ht="15">
      <c r="A201" s="31"/>
      <c r="B201" s="31"/>
      <c r="C201" s="31"/>
      <c r="D201" s="31"/>
      <c r="E201" s="31"/>
      <c r="F201" s="31"/>
      <c r="G201" s="31"/>
      <c r="H201" s="31"/>
      <c r="I201" s="114"/>
      <c r="M201" s="114"/>
    </row>
    <row r="202" spans="1:13" ht="15">
      <c r="A202" s="31"/>
      <c r="B202" s="31"/>
      <c r="C202" s="31"/>
      <c r="D202" s="31"/>
      <c r="E202" s="31"/>
      <c r="F202" s="31"/>
      <c r="G202" s="31"/>
      <c r="H202" s="31"/>
      <c r="I202" s="114"/>
      <c r="M202" s="114"/>
    </row>
    <row r="203" spans="7:13" ht="15">
      <c r="G203" s="31"/>
      <c r="H203" s="31"/>
      <c r="I203" s="114"/>
      <c r="M203" s="114"/>
    </row>
    <row r="204" spans="7:13" ht="15">
      <c r="G204" s="31"/>
      <c r="H204" s="31"/>
      <c r="I204" s="114"/>
      <c r="M204" s="114"/>
    </row>
    <row r="205" spans="9:13" ht="15">
      <c r="I205" s="114"/>
      <c r="M205" s="114"/>
    </row>
    <row r="206" spans="9:13" ht="15">
      <c r="I206" s="114"/>
      <c r="M206" s="114"/>
    </row>
    <row r="207" spans="9:13" ht="15">
      <c r="I207" s="114"/>
      <c r="M207" s="114"/>
    </row>
    <row r="208" spans="9:13" ht="15">
      <c r="I208" s="114"/>
      <c r="M208" s="114"/>
    </row>
    <row r="209" spans="9:13" ht="15">
      <c r="I209" s="114"/>
      <c r="M209" s="114"/>
    </row>
    <row r="210" spans="9:13" ht="15">
      <c r="I210" s="114"/>
      <c r="M210" s="114"/>
    </row>
    <row r="211" spans="9:13" ht="15">
      <c r="I211" s="114"/>
      <c r="M211" s="114"/>
    </row>
    <row r="212" spans="9:13" ht="15">
      <c r="I212" s="114"/>
      <c r="M212" s="114"/>
    </row>
    <row r="213" spans="9:13" ht="15">
      <c r="I213" s="114"/>
      <c r="M213" s="114"/>
    </row>
    <row r="214" spans="9:13" ht="15">
      <c r="I214" s="114"/>
      <c r="M214" s="114"/>
    </row>
    <row r="215" spans="9:13" ht="15">
      <c r="I215" s="114"/>
      <c r="M215" s="114"/>
    </row>
    <row r="216" spans="9:13" ht="15">
      <c r="I216" s="114"/>
      <c r="M216" s="114"/>
    </row>
    <row r="217" spans="9:13" ht="15">
      <c r="I217" s="114"/>
      <c r="M217" s="114"/>
    </row>
    <row r="218" spans="9:13" ht="15">
      <c r="I218" s="114"/>
      <c r="M218" s="114"/>
    </row>
    <row r="219" spans="9:13" ht="15">
      <c r="I219" s="114"/>
      <c r="M219" s="114"/>
    </row>
    <row r="220" spans="9:13" ht="15">
      <c r="I220" s="114"/>
      <c r="M220" s="114"/>
    </row>
    <row r="221" spans="9:13" ht="15">
      <c r="I221" s="114"/>
      <c r="M221" s="114"/>
    </row>
    <row r="222" spans="9:13" ht="15">
      <c r="I222" s="114"/>
      <c r="M222" s="114"/>
    </row>
    <row r="223" spans="9:13" ht="15">
      <c r="I223" s="114"/>
      <c r="M223" s="114"/>
    </row>
    <row r="224" spans="9:13" ht="15">
      <c r="I224" s="114"/>
      <c r="M224" s="114"/>
    </row>
    <row r="225" spans="9:13" ht="15">
      <c r="I225" s="114"/>
      <c r="M225" s="114"/>
    </row>
    <row r="226" spans="9:13" ht="15">
      <c r="I226" s="114"/>
      <c r="M226" s="114"/>
    </row>
    <row r="227" spans="9:13" ht="15">
      <c r="I227" s="114"/>
      <c r="M227" s="114"/>
    </row>
    <row r="228" spans="9:13" ht="15">
      <c r="I228" s="114"/>
      <c r="M228" s="114"/>
    </row>
    <row r="229" ht="15">
      <c r="M229" s="114"/>
    </row>
    <row r="230" ht="15">
      <c r="M230" s="114"/>
    </row>
    <row r="231" ht="15">
      <c r="M231" s="114"/>
    </row>
    <row r="232" ht="15">
      <c r="M232" s="114"/>
    </row>
    <row r="233" ht="15">
      <c r="M233" s="114"/>
    </row>
    <row r="234" ht="15">
      <c r="M234" s="114"/>
    </row>
    <row r="235" ht="15">
      <c r="M235" s="114"/>
    </row>
    <row r="236" ht="15">
      <c r="M236" s="114"/>
    </row>
    <row r="237" ht="15">
      <c r="M237" s="114"/>
    </row>
    <row r="238" ht="15">
      <c r="M238" s="114"/>
    </row>
    <row r="239" ht="15">
      <c r="M239" s="114"/>
    </row>
    <row r="240" ht="15">
      <c r="M240" s="114"/>
    </row>
    <row r="241" ht="15">
      <c r="M241" s="114"/>
    </row>
    <row r="242" ht="15">
      <c r="M242" s="114"/>
    </row>
    <row r="243" ht="15">
      <c r="M243" s="114"/>
    </row>
    <row r="244" ht="15">
      <c r="M244" s="114"/>
    </row>
    <row r="245" ht="15">
      <c r="M245" s="114"/>
    </row>
    <row r="246" ht="15">
      <c r="M246" s="114"/>
    </row>
    <row r="247" ht="15">
      <c r="M247" s="114"/>
    </row>
    <row r="248" ht="15">
      <c r="M248" s="114"/>
    </row>
    <row r="249" ht="15">
      <c r="M249" s="114"/>
    </row>
    <row r="250" ht="15">
      <c r="M250" s="114"/>
    </row>
    <row r="251" ht="15">
      <c r="M251" s="114"/>
    </row>
    <row r="252" ht="15">
      <c r="M252" s="114"/>
    </row>
    <row r="253" ht="15">
      <c r="M253" s="114"/>
    </row>
    <row r="254" ht="15">
      <c r="M254" s="114"/>
    </row>
    <row r="255" ht="15">
      <c r="M255" s="114"/>
    </row>
    <row r="256" ht="15">
      <c r="M256" s="114"/>
    </row>
    <row r="257" ht="15">
      <c r="M257" s="114"/>
    </row>
    <row r="258" ht="15">
      <c r="M258" s="114"/>
    </row>
    <row r="259" ht="15">
      <c r="M259" s="114"/>
    </row>
    <row r="260" ht="15">
      <c r="M260" s="114"/>
    </row>
    <row r="261" ht="15">
      <c r="M261" s="114"/>
    </row>
    <row r="262" ht="15">
      <c r="M262" s="114"/>
    </row>
    <row r="263" ht="15">
      <c r="M263" s="114"/>
    </row>
    <row r="264" ht="15">
      <c r="M264" s="114"/>
    </row>
    <row r="265" ht="15">
      <c r="M265" s="114"/>
    </row>
    <row r="266" ht="15">
      <c r="M266" s="114"/>
    </row>
    <row r="267" ht="15">
      <c r="M267" s="114"/>
    </row>
    <row r="268" ht="15">
      <c r="M268" s="114"/>
    </row>
    <row r="269" ht="15">
      <c r="M269" s="114"/>
    </row>
    <row r="270" ht="15">
      <c r="M270" s="114"/>
    </row>
    <row r="271" ht="15">
      <c r="M271" s="114"/>
    </row>
    <row r="272" ht="15">
      <c r="M272" s="114"/>
    </row>
    <row r="273" ht="15">
      <c r="M273" s="114"/>
    </row>
    <row r="274" ht="15">
      <c r="M274" s="114"/>
    </row>
    <row r="275" ht="15">
      <c r="M275" s="114"/>
    </row>
    <row r="276" ht="15">
      <c r="M276" s="114"/>
    </row>
    <row r="277" ht="15">
      <c r="M277" s="114"/>
    </row>
    <row r="278" ht="15">
      <c r="M278" s="114"/>
    </row>
    <row r="279" ht="15">
      <c r="M279" s="114"/>
    </row>
    <row r="280" ht="15">
      <c r="M280" s="114"/>
    </row>
    <row r="281" ht="15">
      <c r="M281" s="114"/>
    </row>
    <row r="282" ht="15">
      <c r="M282" s="114"/>
    </row>
    <row r="283" ht="15">
      <c r="M283" s="114"/>
    </row>
    <row r="284" ht="15">
      <c r="M284" s="114"/>
    </row>
    <row r="285" ht="15">
      <c r="M285" s="114"/>
    </row>
    <row r="286" ht="15">
      <c r="M286" s="114"/>
    </row>
    <row r="287" ht="15">
      <c r="M287" s="114"/>
    </row>
    <row r="288" ht="15">
      <c r="M288" s="114"/>
    </row>
    <row r="289" ht="15">
      <c r="M289" s="114"/>
    </row>
    <row r="290" ht="15">
      <c r="M290" s="114"/>
    </row>
    <row r="291" ht="15">
      <c r="M291" s="114"/>
    </row>
    <row r="292" ht="15">
      <c r="M292" s="114"/>
    </row>
    <row r="293" ht="15">
      <c r="M293" s="114"/>
    </row>
    <row r="294" ht="15">
      <c r="M294" s="114"/>
    </row>
    <row r="295" ht="15">
      <c r="M295" s="114"/>
    </row>
    <row r="296" ht="15">
      <c r="M296" s="114"/>
    </row>
    <row r="297" ht="15">
      <c r="M297" s="114"/>
    </row>
    <row r="298" ht="15">
      <c r="M298" s="114"/>
    </row>
    <row r="299" ht="15">
      <c r="M299" s="114"/>
    </row>
    <row r="300" ht="15">
      <c r="M300" s="114"/>
    </row>
    <row r="301" ht="15">
      <c r="M301" s="114"/>
    </row>
    <row r="302" ht="15">
      <c r="M302" s="114"/>
    </row>
    <row r="303" ht="15">
      <c r="M303" s="114"/>
    </row>
    <row r="304" ht="15">
      <c r="M304" s="114"/>
    </row>
    <row r="305" ht="15">
      <c r="M305" s="114"/>
    </row>
    <row r="306" ht="15">
      <c r="M306" s="114"/>
    </row>
    <row r="307" ht="15">
      <c r="M307" s="114"/>
    </row>
    <row r="308" ht="15">
      <c r="M308" s="114"/>
    </row>
    <row r="309" ht="15">
      <c r="M309" s="114"/>
    </row>
    <row r="310" ht="15">
      <c r="M310" s="114"/>
    </row>
    <row r="311" ht="15">
      <c r="M311" s="114"/>
    </row>
    <row r="312" ht="15">
      <c r="M312" s="114"/>
    </row>
    <row r="313" ht="15">
      <c r="M313" s="114"/>
    </row>
    <row r="314" ht="15">
      <c r="M314" s="114"/>
    </row>
    <row r="315" ht="15">
      <c r="M315" s="114"/>
    </row>
    <row r="316" ht="15">
      <c r="M316" s="114"/>
    </row>
    <row r="317" ht="15">
      <c r="M317" s="114"/>
    </row>
    <row r="318" ht="15">
      <c r="M318" s="114"/>
    </row>
    <row r="319" ht="15">
      <c r="M319" s="114"/>
    </row>
    <row r="320" ht="15">
      <c r="M320" s="114"/>
    </row>
    <row r="321" ht="15">
      <c r="M321" s="114"/>
    </row>
    <row r="322" ht="15">
      <c r="M322" s="114"/>
    </row>
    <row r="323" ht="15">
      <c r="M323" s="114"/>
    </row>
    <row r="324" ht="15">
      <c r="M324" s="114"/>
    </row>
    <row r="325" ht="15">
      <c r="M325" s="114"/>
    </row>
    <row r="326" ht="15">
      <c r="M326" s="114"/>
    </row>
    <row r="327" ht="15">
      <c r="M327" s="114"/>
    </row>
    <row r="328" ht="15">
      <c r="M328" s="114"/>
    </row>
    <row r="329" ht="15">
      <c r="M329" s="114"/>
    </row>
    <row r="330" ht="15">
      <c r="M330" s="114"/>
    </row>
    <row r="331" ht="15">
      <c r="M331" s="114"/>
    </row>
    <row r="332" ht="15">
      <c r="M332" s="114"/>
    </row>
    <row r="333" ht="15">
      <c r="M333" s="114"/>
    </row>
  </sheetData>
  <mergeCells count="52">
    <mergeCell ref="C177:E177"/>
    <mergeCell ref="C186:E186"/>
    <mergeCell ref="C165:E165"/>
    <mergeCell ref="C173:E173"/>
    <mergeCell ref="C174:E174"/>
    <mergeCell ref="C175:E175"/>
    <mergeCell ref="C154:E154"/>
    <mergeCell ref="C157:E157"/>
    <mergeCell ref="C158:E158"/>
    <mergeCell ref="C160:E160"/>
    <mergeCell ref="C136:E136"/>
    <mergeCell ref="C139:E139"/>
    <mergeCell ref="C150:E150"/>
    <mergeCell ref="C151:E151"/>
    <mergeCell ref="C123:E123"/>
    <mergeCell ref="C130:E130"/>
    <mergeCell ref="C133:E133"/>
    <mergeCell ref="C134:E134"/>
    <mergeCell ref="C107:E107"/>
    <mergeCell ref="C108:E108"/>
    <mergeCell ref="C110:E110"/>
    <mergeCell ref="C113:E113"/>
    <mergeCell ref="C92:E92"/>
    <mergeCell ref="C99:E99"/>
    <mergeCell ref="C103:E103"/>
    <mergeCell ref="C106:E106"/>
    <mergeCell ref="C79:E79"/>
    <mergeCell ref="C83:E83"/>
    <mergeCell ref="C84:E84"/>
    <mergeCell ref="C86:E86"/>
    <mergeCell ref="C53:E53"/>
    <mergeCell ref="C69:E69"/>
    <mergeCell ref="C72:E72"/>
    <mergeCell ref="C76:E76"/>
    <mergeCell ref="C22:E22"/>
    <mergeCell ref="C25:E25"/>
    <mergeCell ref="C43:E43"/>
    <mergeCell ref="C50:E50"/>
    <mergeCell ref="M9:M11"/>
    <mergeCell ref="N9:N11"/>
    <mergeCell ref="C12:E12"/>
    <mergeCell ref="C20:E20"/>
    <mergeCell ref="I9:I11"/>
    <mergeCell ref="J9:J11"/>
    <mergeCell ref="K9:K11"/>
    <mergeCell ref="L9:L11"/>
    <mergeCell ref="A6:H6"/>
    <mergeCell ref="A9:B11"/>
    <mergeCell ref="C9:E11"/>
    <mergeCell ref="F9:F11"/>
    <mergeCell ref="G9:G11"/>
    <mergeCell ref="H9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14"/>
  <sheetViews>
    <sheetView workbookViewId="0" topLeftCell="C556">
      <selection activeCell="D580" sqref="D580:D581"/>
    </sheetView>
  </sheetViews>
  <sheetFormatPr defaultColWidth="9.140625" defaultRowHeight="16.5" customHeight="1"/>
  <cols>
    <col min="1" max="1" width="22.8515625" style="159" customWidth="1"/>
    <col min="2" max="2" width="37.7109375" style="160" customWidth="1"/>
    <col min="3" max="3" width="10.7109375" style="161" customWidth="1"/>
    <col min="4" max="4" width="51.57421875" style="160" customWidth="1"/>
    <col min="5" max="5" width="20.00390625" style="160" hidden="1" customWidth="1"/>
    <col min="6" max="6" width="0.13671875" style="160" hidden="1" customWidth="1"/>
    <col min="7" max="7" width="21.7109375" style="160" hidden="1" customWidth="1"/>
    <col min="8" max="8" width="20.421875" style="160" hidden="1" customWidth="1"/>
    <col min="9" max="9" width="18.57421875" style="160" hidden="1" customWidth="1"/>
    <col min="10" max="10" width="17.28125" style="160" hidden="1" customWidth="1"/>
    <col min="11" max="11" width="0.2890625" style="160" hidden="1" customWidth="1"/>
    <col min="12" max="12" width="22.421875" style="160" hidden="1" customWidth="1"/>
    <col min="13" max="13" width="17.57421875" style="160" hidden="1" customWidth="1"/>
    <col min="14" max="14" width="15.57421875" style="160" hidden="1" customWidth="1"/>
    <col min="15" max="15" width="25.00390625" style="160" hidden="1" customWidth="1"/>
    <col min="16" max="16" width="24.57421875" style="160" hidden="1" customWidth="1"/>
    <col min="17" max="17" width="0.13671875" style="160" hidden="1" customWidth="1"/>
    <col min="18" max="18" width="15.57421875" style="160" hidden="1" customWidth="1"/>
    <col min="19" max="19" width="16.8515625" style="160" hidden="1" customWidth="1"/>
    <col min="20" max="20" width="14.57421875" style="160" hidden="1" customWidth="1"/>
    <col min="21" max="21" width="16.8515625" style="160" hidden="1" customWidth="1"/>
    <col min="22" max="22" width="16.7109375" style="160" hidden="1" customWidth="1"/>
    <col min="23" max="23" width="18.28125" style="160" hidden="1" customWidth="1"/>
    <col min="24" max="24" width="15.7109375" style="160" hidden="1" customWidth="1"/>
    <col min="25" max="25" width="0.13671875" style="160" hidden="1" customWidth="1"/>
    <col min="26" max="26" width="16.28125" style="160" hidden="1" customWidth="1"/>
    <col min="27" max="27" width="16.28125" style="160" customWidth="1"/>
    <col min="28" max="28" width="16.57421875" style="160" customWidth="1"/>
    <col min="29" max="29" width="16.7109375" style="160" customWidth="1"/>
    <col min="30" max="16384" width="9.140625" style="160" customWidth="1"/>
  </cols>
  <sheetData>
    <row r="1" spans="4:23" ht="16.5" customHeight="1">
      <c r="D1" s="162" t="s">
        <v>188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6.5" customHeight="1">
      <c r="D2" s="163" t="s">
        <v>189</v>
      </c>
    </row>
    <row r="3" ht="16.5" customHeight="1">
      <c r="D3" s="163" t="s">
        <v>3</v>
      </c>
    </row>
    <row r="4" ht="16.5" customHeight="1">
      <c r="D4" s="163" t="s">
        <v>5</v>
      </c>
    </row>
    <row r="5" ht="16.5" customHeight="1">
      <c r="E5" s="159"/>
    </row>
    <row r="6" spans="1:23" ht="16.5" customHeight="1">
      <c r="A6" s="164" t="s">
        <v>190</v>
      </c>
      <c r="B6" s="165"/>
      <c r="C6" s="165"/>
      <c r="D6" s="165"/>
      <c r="E6" s="16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9" ht="16.5" customHeight="1">
      <c r="A7" s="166" t="s">
        <v>191</v>
      </c>
      <c r="B7" s="166" t="s">
        <v>8</v>
      </c>
      <c r="C7" s="166" t="s">
        <v>9</v>
      </c>
      <c r="D7" s="166" t="s">
        <v>192</v>
      </c>
      <c r="E7" s="166" t="s">
        <v>193</v>
      </c>
      <c r="F7" s="166" t="s">
        <v>194</v>
      </c>
      <c r="G7" s="166" t="s">
        <v>193</v>
      </c>
      <c r="H7" s="166" t="s">
        <v>194</v>
      </c>
      <c r="I7" s="166" t="s">
        <v>193</v>
      </c>
      <c r="J7" s="166" t="s">
        <v>194</v>
      </c>
      <c r="K7" s="166" t="s">
        <v>193</v>
      </c>
      <c r="L7" s="166" t="s">
        <v>194</v>
      </c>
      <c r="M7" s="166" t="s">
        <v>193</v>
      </c>
      <c r="N7" s="167" t="s">
        <v>195</v>
      </c>
      <c r="O7" s="168" t="s">
        <v>196</v>
      </c>
      <c r="P7" s="169" t="s">
        <v>197</v>
      </c>
      <c r="Q7" s="168" t="s">
        <v>196</v>
      </c>
      <c r="R7" s="168" t="s">
        <v>198</v>
      </c>
      <c r="S7" s="168" t="s">
        <v>199</v>
      </c>
      <c r="T7" s="168" t="s">
        <v>200</v>
      </c>
      <c r="U7" s="168" t="s">
        <v>11</v>
      </c>
      <c r="V7" s="168" t="s">
        <v>201</v>
      </c>
      <c r="W7" s="168" t="s">
        <v>11</v>
      </c>
      <c r="X7" s="168" t="s">
        <v>12</v>
      </c>
      <c r="Y7" s="169" t="s">
        <v>11</v>
      </c>
      <c r="Z7" s="168" t="s">
        <v>202</v>
      </c>
      <c r="AA7" s="168" t="s">
        <v>11</v>
      </c>
      <c r="AB7" s="168" t="s">
        <v>13</v>
      </c>
      <c r="AC7" s="168" t="s">
        <v>14</v>
      </c>
    </row>
    <row r="8" spans="1:29" ht="22.5" customHeight="1">
      <c r="A8" s="170"/>
      <c r="B8" s="171"/>
      <c r="C8" s="171"/>
      <c r="D8" s="171"/>
      <c r="E8" s="171" t="s">
        <v>203</v>
      </c>
      <c r="F8" s="171" t="s">
        <v>204</v>
      </c>
      <c r="G8" s="171" t="s">
        <v>205</v>
      </c>
      <c r="H8" s="171" t="s">
        <v>206</v>
      </c>
      <c r="I8" s="171" t="s">
        <v>205</v>
      </c>
      <c r="J8" s="171" t="s">
        <v>207</v>
      </c>
      <c r="K8" s="171" t="s">
        <v>205</v>
      </c>
      <c r="L8" s="171" t="s">
        <v>208</v>
      </c>
      <c r="M8" s="171" t="s">
        <v>205</v>
      </c>
      <c r="N8" s="172"/>
      <c r="O8" s="173"/>
      <c r="P8" s="174"/>
      <c r="Q8" s="173"/>
      <c r="R8" s="173"/>
      <c r="S8" s="173"/>
      <c r="T8" s="173"/>
      <c r="U8" s="173"/>
      <c r="V8" s="175"/>
      <c r="W8" s="173"/>
      <c r="X8" s="173"/>
      <c r="Y8" s="174"/>
      <c r="Z8" s="173"/>
      <c r="AA8" s="173"/>
      <c r="AB8" s="173"/>
      <c r="AC8" s="173"/>
    </row>
    <row r="9" spans="1:29" ht="16.5" customHeight="1">
      <c r="A9" s="176" t="s">
        <v>15</v>
      </c>
      <c r="B9" s="176" t="s">
        <v>16</v>
      </c>
      <c r="C9" s="177"/>
      <c r="D9" s="178"/>
      <c r="E9" s="179"/>
      <c r="F9" s="179"/>
      <c r="G9" s="179"/>
      <c r="H9" s="179"/>
      <c r="I9" s="179"/>
      <c r="J9" s="179"/>
      <c r="K9" s="179"/>
      <c r="L9" s="179"/>
      <c r="M9" s="179"/>
      <c r="N9" s="180"/>
      <c r="O9" s="178"/>
      <c r="P9" s="179"/>
      <c r="Q9" s="179"/>
      <c r="R9" s="181"/>
      <c r="S9" s="179"/>
      <c r="T9" s="178"/>
      <c r="U9" s="178"/>
      <c r="V9" s="180"/>
      <c r="W9" s="178"/>
      <c r="X9" s="182"/>
      <c r="Y9" s="183"/>
      <c r="Z9" s="181"/>
      <c r="AA9" s="179"/>
      <c r="AB9" s="180"/>
      <c r="AC9" s="178"/>
    </row>
    <row r="10" spans="1:29" ht="16.5" customHeight="1">
      <c r="A10" s="184" t="s">
        <v>209</v>
      </c>
      <c r="B10" s="178" t="s">
        <v>210</v>
      </c>
      <c r="C10" s="177">
        <v>4300</v>
      </c>
      <c r="D10" s="178" t="s">
        <v>211</v>
      </c>
      <c r="E10" s="180">
        <v>20000</v>
      </c>
      <c r="F10" s="180"/>
      <c r="G10" s="180">
        <f>E10+F10</f>
        <v>20000</v>
      </c>
      <c r="H10" s="180"/>
      <c r="I10" s="180">
        <f>G10+H10</f>
        <v>20000</v>
      </c>
      <c r="J10" s="180"/>
      <c r="K10" s="180">
        <f>I10+J10</f>
        <v>20000</v>
      </c>
      <c r="L10" s="180"/>
      <c r="M10" s="180">
        <f>K10+L10</f>
        <v>20000</v>
      </c>
      <c r="N10" s="180"/>
      <c r="O10" s="180">
        <f>M10+N10</f>
        <v>20000</v>
      </c>
      <c r="P10" s="178"/>
      <c r="Q10" s="180">
        <f>O10+P10</f>
        <v>20000</v>
      </c>
      <c r="R10" s="180"/>
      <c r="S10" s="180">
        <f>Q10+R10</f>
        <v>20000</v>
      </c>
      <c r="T10" s="178"/>
      <c r="U10" s="180">
        <f>S10+T10</f>
        <v>20000</v>
      </c>
      <c r="V10" s="180"/>
      <c r="W10" s="180">
        <v>30000</v>
      </c>
      <c r="X10" s="182"/>
      <c r="Y10" s="185">
        <f>W10+X10</f>
        <v>30000</v>
      </c>
      <c r="Z10" s="180"/>
      <c r="AA10" s="180">
        <f>Y10+Z10</f>
        <v>30000</v>
      </c>
      <c r="AB10" s="180"/>
      <c r="AC10" s="180">
        <f>AA10+AB10</f>
        <v>30000</v>
      </c>
    </row>
    <row r="11" spans="1:29" ht="16.5" customHeight="1">
      <c r="A11" s="184" t="s">
        <v>212</v>
      </c>
      <c r="B11" s="178" t="s">
        <v>22</v>
      </c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80"/>
      <c r="O11" s="180"/>
      <c r="P11" s="178"/>
      <c r="Q11" s="180"/>
      <c r="R11" s="180"/>
      <c r="S11" s="180"/>
      <c r="T11" s="178"/>
      <c r="U11" s="180"/>
      <c r="V11" s="180"/>
      <c r="W11" s="180"/>
      <c r="X11" s="182"/>
      <c r="Y11" s="185"/>
      <c r="Z11" s="180"/>
      <c r="AA11" s="180"/>
      <c r="AB11" s="180"/>
      <c r="AC11" s="180"/>
    </row>
    <row r="12" spans="1:29" s="193" customFormat="1" ht="16.5" customHeight="1">
      <c r="A12" s="186" t="s">
        <v>23</v>
      </c>
      <c r="B12" s="187"/>
      <c r="C12" s="188"/>
      <c r="D12" s="187"/>
      <c r="E12" s="189">
        <f>E10</f>
        <v>20000</v>
      </c>
      <c r="F12" s="189"/>
      <c r="G12" s="189">
        <f>G10</f>
        <v>20000</v>
      </c>
      <c r="H12" s="189"/>
      <c r="I12" s="189">
        <f>I10</f>
        <v>20000</v>
      </c>
      <c r="J12" s="189"/>
      <c r="K12" s="189">
        <f>K10</f>
        <v>20000</v>
      </c>
      <c r="L12" s="189"/>
      <c r="M12" s="189">
        <f>M10</f>
        <v>20000</v>
      </c>
      <c r="N12" s="189"/>
      <c r="O12" s="190">
        <f aca="true" t="shared" si="0" ref="O12:O71">M12+N12</f>
        <v>20000</v>
      </c>
      <c r="P12" s="187"/>
      <c r="Q12" s="190">
        <f aca="true" t="shared" si="1" ref="Q12:Q71">O12+P12</f>
        <v>20000</v>
      </c>
      <c r="R12" s="190"/>
      <c r="S12" s="190">
        <f aca="true" t="shared" si="2" ref="S12:S71">Q12+R12</f>
        <v>20000</v>
      </c>
      <c r="T12" s="191"/>
      <c r="U12" s="190">
        <f aca="true" t="shared" si="3" ref="U12:U71">S12+T12</f>
        <v>20000</v>
      </c>
      <c r="V12" s="190"/>
      <c r="W12" s="190">
        <v>30000</v>
      </c>
      <c r="X12" s="192"/>
      <c r="Y12" s="192">
        <f aca="true" t="shared" si="4" ref="Y12:Y75">W12+X12</f>
        <v>30000</v>
      </c>
      <c r="Z12" s="190"/>
      <c r="AA12" s="190">
        <f aca="true" t="shared" si="5" ref="AA12:AA75">Y12+Z12</f>
        <v>30000</v>
      </c>
      <c r="AB12" s="190"/>
      <c r="AC12" s="190">
        <f aca="true" t="shared" si="6" ref="AC12:AC75">AA12+AB12</f>
        <v>30000</v>
      </c>
    </row>
    <row r="13" spans="1:29" ht="16.5" customHeight="1">
      <c r="A13" s="176" t="s">
        <v>213</v>
      </c>
      <c r="B13" s="176" t="s">
        <v>214</v>
      </c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80"/>
      <c r="O13" s="180"/>
      <c r="P13" s="178"/>
      <c r="Q13" s="180"/>
      <c r="R13" s="180"/>
      <c r="S13" s="180"/>
      <c r="T13" s="178"/>
      <c r="U13" s="180"/>
      <c r="V13" s="180"/>
      <c r="W13" s="180"/>
      <c r="X13" s="182"/>
      <c r="Y13" s="185"/>
      <c r="Z13" s="180"/>
      <c r="AA13" s="180"/>
      <c r="AB13" s="180"/>
      <c r="AC13" s="180"/>
    </row>
    <row r="14" spans="1:29" ht="16.5" customHeight="1">
      <c r="A14" s="184" t="s">
        <v>215</v>
      </c>
      <c r="B14" s="178" t="s">
        <v>216</v>
      </c>
      <c r="C14" s="177">
        <v>4300</v>
      </c>
      <c r="D14" s="178" t="s">
        <v>211</v>
      </c>
      <c r="E14" s="180">
        <v>16000</v>
      </c>
      <c r="F14" s="180"/>
      <c r="G14" s="180">
        <f>E14+F14</f>
        <v>16000</v>
      </c>
      <c r="H14" s="180"/>
      <c r="I14" s="180">
        <f>G14+H14</f>
        <v>16000</v>
      </c>
      <c r="J14" s="180"/>
      <c r="K14" s="180">
        <f>I14+J14</f>
        <v>16000</v>
      </c>
      <c r="L14" s="180"/>
      <c r="M14" s="180">
        <f>K14+L14</f>
        <v>16000</v>
      </c>
      <c r="N14" s="180"/>
      <c r="O14" s="180">
        <f t="shared" si="0"/>
        <v>16000</v>
      </c>
      <c r="P14" s="178"/>
      <c r="Q14" s="180">
        <f t="shared" si="1"/>
        <v>16000</v>
      </c>
      <c r="R14" s="180"/>
      <c r="S14" s="180">
        <f t="shared" si="2"/>
        <v>16000</v>
      </c>
      <c r="T14" s="178"/>
      <c r="U14" s="180">
        <f t="shared" si="3"/>
        <v>16000</v>
      </c>
      <c r="V14" s="180"/>
      <c r="W14" s="180">
        <v>32000</v>
      </c>
      <c r="X14" s="182"/>
      <c r="Y14" s="185">
        <f t="shared" si="4"/>
        <v>32000</v>
      </c>
      <c r="Z14" s="180"/>
      <c r="AA14" s="180">
        <f t="shared" si="5"/>
        <v>32000</v>
      </c>
      <c r="AB14" s="180"/>
      <c r="AC14" s="180">
        <f t="shared" si="6"/>
        <v>32000</v>
      </c>
    </row>
    <row r="15" spans="1:29" ht="16.5" customHeight="1">
      <c r="A15" s="184"/>
      <c r="B15" s="178" t="s">
        <v>217</v>
      </c>
      <c r="C15" s="177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80"/>
      <c r="O15" s="180"/>
      <c r="P15" s="178"/>
      <c r="Q15" s="180"/>
      <c r="R15" s="180"/>
      <c r="S15" s="180"/>
      <c r="T15" s="178"/>
      <c r="U15" s="180"/>
      <c r="V15" s="180"/>
      <c r="W15" s="180"/>
      <c r="X15" s="182"/>
      <c r="Y15" s="185"/>
      <c r="Z15" s="180"/>
      <c r="AA15" s="180"/>
      <c r="AB15" s="180"/>
      <c r="AC15" s="180"/>
    </row>
    <row r="16" spans="1:29" s="193" customFormat="1" ht="16.5" customHeight="1">
      <c r="A16" s="194" t="s">
        <v>218</v>
      </c>
      <c r="B16" s="187"/>
      <c r="C16" s="188"/>
      <c r="D16" s="187"/>
      <c r="E16" s="189">
        <f>E14</f>
        <v>16000</v>
      </c>
      <c r="F16" s="189"/>
      <c r="G16" s="189">
        <f>G14</f>
        <v>16000</v>
      </c>
      <c r="H16" s="189"/>
      <c r="I16" s="189">
        <f>I14</f>
        <v>16000</v>
      </c>
      <c r="J16" s="189"/>
      <c r="K16" s="189">
        <f>K14</f>
        <v>16000</v>
      </c>
      <c r="L16" s="189"/>
      <c r="M16" s="189">
        <f>M14</f>
        <v>16000</v>
      </c>
      <c r="N16" s="189"/>
      <c r="O16" s="190">
        <f t="shared" si="0"/>
        <v>16000</v>
      </c>
      <c r="P16" s="187"/>
      <c r="Q16" s="190">
        <f t="shared" si="1"/>
        <v>16000</v>
      </c>
      <c r="R16" s="190"/>
      <c r="S16" s="190">
        <f t="shared" si="2"/>
        <v>16000</v>
      </c>
      <c r="T16" s="191"/>
      <c r="U16" s="190">
        <f t="shared" si="3"/>
        <v>16000</v>
      </c>
      <c r="V16" s="190"/>
      <c r="W16" s="190">
        <v>32000</v>
      </c>
      <c r="X16" s="192"/>
      <c r="Y16" s="192">
        <f t="shared" si="4"/>
        <v>32000</v>
      </c>
      <c r="Z16" s="190"/>
      <c r="AA16" s="190">
        <f t="shared" si="5"/>
        <v>32000</v>
      </c>
      <c r="AB16" s="190"/>
      <c r="AC16" s="190">
        <f t="shared" si="6"/>
        <v>32000</v>
      </c>
    </row>
    <row r="17" spans="1:29" s="193" customFormat="1" ht="16.5" customHeight="1">
      <c r="A17" s="195">
        <v>600</v>
      </c>
      <c r="B17" s="196">
        <v>60014</v>
      </c>
      <c r="C17" s="177">
        <v>3020</v>
      </c>
      <c r="D17" s="178" t="s">
        <v>219</v>
      </c>
      <c r="E17" s="180">
        <v>8500</v>
      </c>
      <c r="F17" s="180"/>
      <c r="G17" s="180">
        <f>E17+F17</f>
        <v>8500</v>
      </c>
      <c r="H17" s="180"/>
      <c r="I17" s="180">
        <f>G17+H17</f>
        <v>8500</v>
      </c>
      <c r="J17" s="180"/>
      <c r="K17" s="180">
        <f>I17+J17</f>
        <v>8500</v>
      </c>
      <c r="L17" s="180"/>
      <c r="M17" s="180">
        <f>K17+L17</f>
        <v>8500</v>
      </c>
      <c r="N17" s="197"/>
      <c r="O17" s="180">
        <f t="shared" si="0"/>
        <v>8500</v>
      </c>
      <c r="P17" s="197"/>
      <c r="Q17" s="180">
        <f t="shared" si="1"/>
        <v>8500</v>
      </c>
      <c r="R17" s="198">
        <v>-2000</v>
      </c>
      <c r="S17" s="180">
        <f t="shared" si="2"/>
        <v>6500</v>
      </c>
      <c r="T17" s="197"/>
      <c r="U17" s="180">
        <f t="shared" si="3"/>
        <v>6500</v>
      </c>
      <c r="V17" s="198">
        <v>483</v>
      </c>
      <c r="W17" s="180">
        <v>9200</v>
      </c>
      <c r="X17" s="199"/>
      <c r="Y17" s="185">
        <f t="shared" si="4"/>
        <v>9200</v>
      </c>
      <c r="Z17" s="197"/>
      <c r="AA17" s="180">
        <f t="shared" si="5"/>
        <v>9200</v>
      </c>
      <c r="AB17" s="197"/>
      <c r="AC17" s="180">
        <f t="shared" si="6"/>
        <v>9200</v>
      </c>
    </row>
    <row r="18" spans="1:29" ht="16.5" customHeight="1">
      <c r="A18" s="184" t="s">
        <v>220</v>
      </c>
      <c r="B18" s="200" t="s">
        <v>26</v>
      </c>
      <c r="C18" s="177">
        <v>4010</v>
      </c>
      <c r="D18" s="178" t="s">
        <v>221</v>
      </c>
      <c r="E18" s="180">
        <v>824500</v>
      </c>
      <c r="F18" s="180"/>
      <c r="G18" s="180">
        <f aca="true" t="shared" si="7" ref="G18:G38">E18+F18</f>
        <v>824500</v>
      </c>
      <c r="H18" s="180">
        <v>83000</v>
      </c>
      <c r="I18" s="180">
        <f aca="true" t="shared" si="8" ref="I18:I38">G18+H18</f>
        <v>907500</v>
      </c>
      <c r="J18" s="180"/>
      <c r="K18" s="180">
        <f aca="true" t="shared" si="9" ref="K18:K38">I18+J18</f>
        <v>907500</v>
      </c>
      <c r="L18" s="180"/>
      <c r="M18" s="180">
        <f aca="true" t="shared" si="10" ref="M18:M38">K18+L18</f>
        <v>907500</v>
      </c>
      <c r="N18" s="180"/>
      <c r="O18" s="180">
        <f t="shared" si="0"/>
        <v>907500</v>
      </c>
      <c r="P18" s="180"/>
      <c r="Q18" s="180">
        <f t="shared" si="1"/>
        <v>907500</v>
      </c>
      <c r="R18" s="180"/>
      <c r="S18" s="180">
        <f t="shared" si="2"/>
        <v>907500</v>
      </c>
      <c r="T18" s="180"/>
      <c r="U18" s="180">
        <f t="shared" si="3"/>
        <v>907500</v>
      </c>
      <c r="V18" s="180"/>
      <c r="W18" s="180">
        <v>1488000</v>
      </c>
      <c r="X18" s="182"/>
      <c r="Y18" s="185">
        <f t="shared" si="4"/>
        <v>1488000</v>
      </c>
      <c r="Z18" s="180"/>
      <c r="AA18" s="180">
        <f t="shared" si="5"/>
        <v>1488000</v>
      </c>
      <c r="AB18" s="180"/>
      <c r="AC18" s="180">
        <f t="shared" si="6"/>
        <v>1488000</v>
      </c>
    </row>
    <row r="19" spans="1:29" ht="16.5" customHeight="1">
      <c r="A19" s="184" t="s">
        <v>222</v>
      </c>
      <c r="B19" s="200"/>
      <c r="C19" s="177">
        <v>4040</v>
      </c>
      <c r="D19" s="178" t="s">
        <v>223</v>
      </c>
      <c r="E19" s="180">
        <v>53100</v>
      </c>
      <c r="F19" s="180"/>
      <c r="G19" s="180">
        <f t="shared" si="7"/>
        <v>53100</v>
      </c>
      <c r="H19" s="180"/>
      <c r="I19" s="180">
        <f t="shared" si="8"/>
        <v>53100</v>
      </c>
      <c r="J19" s="180"/>
      <c r="K19" s="180">
        <f t="shared" si="9"/>
        <v>53100</v>
      </c>
      <c r="L19" s="180"/>
      <c r="M19" s="180">
        <f t="shared" si="10"/>
        <v>53100</v>
      </c>
      <c r="N19" s="180"/>
      <c r="O19" s="180">
        <f t="shared" si="0"/>
        <v>53100</v>
      </c>
      <c r="P19" s="180"/>
      <c r="Q19" s="180">
        <f t="shared" si="1"/>
        <v>53100</v>
      </c>
      <c r="R19" s="180"/>
      <c r="S19" s="180">
        <f t="shared" si="2"/>
        <v>53100</v>
      </c>
      <c r="T19" s="180"/>
      <c r="U19" s="180">
        <f t="shared" si="3"/>
        <v>53100</v>
      </c>
      <c r="V19" s="180">
        <v>-34</v>
      </c>
      <c r="W19" s="180">
        <v>91500</v>
      </c>
      <c r="X19" s="182"/>
      <c r="Y19" s="185">
        <f t="shared" si="4"/>
        <v>91500</v>
      </c>
      <c r="Z19" s="180"/>
      <c r="AA19" s="180">
        <f t="shared" si="5"/>
        <v>91500</v>
      </c>
      <c r="AB19" s="180"/>
      <c r="AC19" s="180">
        <f t="shared" si="6"/>
        <v>91500</v>
      </c>
    </row>
    <row r="20" spans="1:29" ht="16.5" customHeight="1">
      <c r="A20" s="184"/>
      <c r="B20" s="200"/>
      <c r="C20" s="177">
        <v>4110</v>
      </c>
      <c r="D20" s="178" t="s">
        <v>224</v>
      </c>
      <c r="E20" s="180">
        <v>156000</v>
      </c>
      <c r="F20" s="180"/>
      <c r="G20" s="180">
        <f t="shared" si="7"/>
        <v>156000</v>
      </c>
      <c r="H20" s="180">
        <v>15000</v>
      </c>
      <c r="I20" s="180">
        <f t="shared" si="8"/>
        <v>171000</v>
      </c>
      <c r="J20" s="180"/>
      <c r="K20" s="180">
        <f t="shared" si="9"/>
        <v>171000</v>
      </c>
      <c r="L20" s="180"/>
      <c r="M20" s="180">
        <f t="shared" si="10"/>
        <v>171000</v>
      </c>
      <c r="N20" s="180"/>
      <c r="O20" s="180">
        <f t="shared" si="0"/>
        <v>171000</v>
      </c>
      <c r="P20" s="180"/>
      <c r="Q20" s="180">
        <f t="shared" si="1"/>
        <v>171000</v>
      </c>
      <c r="R20" s="180">
        <v>-12000</v>
      </c>
      <c r="S20" s="180">
        <f t="shared" si="2"/>
        <v>159000</v>
      </c>
      <c r="T20" s="180"/>
      <c r="U20" s="180">
        <f t="shared" si="3"/>
        <v>159000</v>
      </c>
      <c r="V20" s="180"/>
      <c r="W20" s="180">
        <v>256000</v>
      </c>
      <c r="X20" s="182"/>
      <c r="Y20" s="185">
        <f t="shared" si="4"/>
        <v>256000</v>
      </c>
      <c r="Z20" s="180"/>
      <c r="AA20" s="180">
        <f t="shared" si="5"/>
        <v>256000</v>
      </c>
      <c r="AB20" s="180"/>
      <c r="AC20" s="180">
        <f t="shared" si="6"/>
        <v>256000</v>
      </c>
    </row>
    <row r="21" spans="1:29" ht="16.5" customHeight="1">
      <c r="A21" s="184"/>
      <c r="B21" s="200"/>
      <c r="C21" s="177">
        <v>4120</v>
      </c>
      <c r="D21" s="178" t="s">
        <v>225</v>
      </c>
      <c r="E21" s="180">
        <v>20600</v>
      </c>
      <c r="F21" s="180"/>
      <c r="G21" s="180">
        <f t="shared" si="7"/>
        <v>20600</v>
      </c>
      <c r="H21" s="180">
        <v>2000</v>
      </c>
      <c r="I21" s="180">
        <f t="shared" si="8"/>
        <v>22600</v>
      </c>
      <c r="J21" s="180"/>
      <c r="K21" s="180">
        <f t="shared" si="9"/>
        <v>22600</v>
      </c>
      <c r="L21" s="180"/>
      <c r="M21" s="180">
        <f t="shared" si="10"/>
        <v>22600</v>
      </c>
      <c r="N21" s="180"/>
      <c r="O21" s="180">
        <f t="shared" si="0"/>
        <v>22600</v>
      </c>
      <c r="P21" s="180"/>
      <c r="Q21" s="180">
        <f t="shared" si="1"/>
        <v>22600</v>
      </c>
      <c r="R21" s="180"/>
      <c r="S21" s="180">
        <f t="shared" si="2"/>
        <v>22600</v>
      </c>
      <c r="T21" s="180"/>
      <c r="U21" s="180">
        <f t="shared" si="3"/>
        <v>22600</v>
      </c>
      <c r="V21" s="180">
        <v>-715</v>
      </c>
      <c r="W21" s="180">
        <v>38500</v>
      </c>
      <c r="X21" s="182"/>
      <c r="Y21" s="185">
        <f t="shared" si="4"/>
        <v>38500</v>
      </c>
      <c r="Z21" s="180"/>
      <c r="AA21" s="180">
        <f t="shared" si="5"/>
        <v>38500</v>
      </c>
      <c r="AB21" s="180"/>
      <c r="AC21" s="180">
        <f t="shared" si="6"/>
        <v>38500</v>
      </c>
    </row>
    <row r="22" spans="1:29" ht="16.5" customHeight="1">
      <c r="A22" s="184"/>
      <c r="B22" s="200"/>
      <c r="C22" s="177">
        <v>4170</v>
      </c>
      <c r="D22" s="178" t="s">
        <v>226</v>
      </c>
      <c r="E22" s="180">
        <v>1000</v>
      </c>
      <c r="F22" s="180"/>
      <c r="G22" s="180">
        <f t="shared" si="7"/>
        <v>1000</v>
      </c>
      <c r="H22" s="180">
        <v>4500</v>
      </c>
      <c r="I22" s="180">
        <f t="shared" si="8"/>
        <v>5500</v>
      </c>
      <c r="J22" s="180"/>
      <c r="K22" s="180">
        <f t="shared" si="9"/>
        <v>5500</v>
      </c>
      <c r="L22" s="180"/>
      <c r="M22" s="180">
        <f t="shared" si="10"/>
        <v>5500</v>
      </c>
      <c r="N22" s="180"/>
      <c r="O22" s="180">
        <f>M22+N22</f>
        <v>5500</v>
      </c>
      <c r="P22" s="180"/>
      <c r="Q22" s="180">
        <f t="shared" si="1"/>
        <v>5500</v>
      </c>
      <c r="R22" s="180"/>
      <c r="S22" s="180">
        <f t="shared" si="2"/>
        <v>5500</v>
      </c>
      <c r="T22" s="180"/>
      <c r="U22" s="180">
        <f t="shared" si="3"/>
        <v>5500</v>
      </c>
      <c r="V22" s="180"/>
      <c r="W22" s="180">
        <v>20000</v>
      </c>
      <c r="X22" s="182"/>
      <c r="Y22" s="185">
        <f t="shared" si="4"/>
        <v>20000</v>
      </c>
      <c r="Z22" s="180"/>
      <c r="AA22" s="180">
        <f t="shared" si="5"/>
        <v>20000</v>
      </c>
      <c r="AB22" s="180"/>
      <c r="AC22" s="180">
        <f t="shared" si="6"/>
        <v>20000</v>
      </c>
    </row>
    <row r="23" spans="1:29" ht="16.5" customHeight="1">
      <c r="A23" s="184"/>
      <c r="B23" s="200"/>
      <c r="C23" s="177">
        <v>4210</v>
      </c>
      <c r="D23" s="178" t="s">
        <v>227</v>
      </c>
      <c r="E23" s="180">
        <v>280970</v>
      </c>
      <c r="F23" s="180">
        <v>90414</v>
      </c>
      <c r="G23" s="180">
        <f t="shared" si="7"/>
        <v>371384</v>
      </c>
      <c r="H23" s="180"/>
      <c r="I23" s="180">
        <f t="shared" si="8"/>
        <v>371384</v>
      </c>
      <c r="J23" s="180">
        <v>15000</v>
      </c>
      <c r="K23" s="180">
        <f t="shared" si="9"/>
        <v>386384</v>
      </c>
      <c r="L23" s="180"/>
      <c r="M23" s="180">
        <f t="shared" si="10"/>
        <v>386384</v>
      </c>
      <c r="N23" s="180"/>
      <c r="O23" s="180">
        <f t="shared" si="0"/>
        <v>386384</v>
      </c>
      <c r="P23" s="180"/>
      <c r="Q23" s="180">
        <f t="shared" si="1"/>
        <v>386384</v>
      </c>
      <c r="R23" s="180">
        <v>19290</v>
      </c>
      <c r="S23" s="180">
        <f t="shared" si="2"/>
        <v>405674</v>
      </c>
      <c r="T23" s="180">
        <v>9000</v>
      </c>
      <c r="U23" s="180">
        <f t="shared" si="3"/>
        <v>414674</v>
      </c>
      <c r="V23" s="180">
        <v>1698</v>
      </c>
      <c r="W23" s="180">
        <v>483900</v>
      </c>
      <c r="X23" s="182"/>
      <c r="Y23" s="185">
        <f t="shared" si="4"/>
        <v>483900</v>
      </c>
      <c r="Z23" s="180"/>
      <c r="AA23" s="180">
        <f t="shared" si="5"/>
        <v>483900</v>
      </c>
      <c r="AB23" s="180"/>
      <c r="AC23" s="180">
        <f t="shared" si="6"/>
        <v>483900</v>
      </c>
    </row>
    <row r="24" spans="1:29" ht="16.5" customHeight="1">
      <c r="A24" s="184"/>
      <c r="B24" s="200"/>
      <c r="C24" s="177">
        <v>4240</v>
      </c>
      <c r="D24" s="178" t="s">
        <v>228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>
        <v>500</v>
      </c>
      <c r="X24" s="182"/>
      <c r="Y24" s="185">
        <f t="shared" si="4"/>
        <v>500</v>
      </c>
      <c r="Z24" s="180"/>
      <c r="AA24" s="180">
        <f t="shared" si="5"/>
        <v>500</v>
      </c>
      <c r="AB24" s="180"/>
      <c r="AC24" s="180">
        <f t="shared" si="6"/>
        <v>500</v>
      </c>
    </row>
    <row r="25" spans="1:29" ht="16.5" customHeight="1">
      <c r="A25" s="184"/>
      <c r="B25" s="200"/>
      <c r="C25" s="177">
        <v>4260</v>
      </c>
      <c r="D25" s="178" t="s">
        <v>229</v>
      </c>
      <c r="E25" s="180">
        <v>9000</v>
      </c>
      <c r="F25" s="180"/>
      <c r="G25" s="180">
        <f t="shared" si="7"/>
        <v>9000</v>
      </c>
      <c r="H25" s="180"/>
      <c r="I25" s="180">
        <f t="shared" si="8"/>
        <v>9000</v>
      </c>
      <c r="J25" s="180"/>
      <c r="K25" s="180">
        <f t="shared" si="9"/>
        <v>9000</v>
      </c>
      <c r="L25" s="180"/>
      <c r="M25" s="180">
        <f t="shared" si="10"/>
        <v>9000</v>
      </c>
      <c r="N25" s="180"/>
      <c r="O25" s="180">
        <f t="shared" si="0"/>
        <v>9000</v>
      </c>
      <c r="P25" s="180"/>
      <c r="Q25" s="180">
        <f t="shared" si="1"/>
        <v>9000</v>
      </c>
      <c r="R25" s="180"/>
      <c r="S25" s="180">
        <f t="shared" si="2"/>
        <v>9000</v>
      </c>
      <c r="T25" s="180"/>
      <c r="U25" s="180">
        <f t="shared" si="3"/>
        <v>9000</v>
      </c>
      <c r="V25" s="180"/>
      <c r="W25" s="180">
        <v>12000</v>
      </c>
      <c r="X25" s="182"/>
      <c r="Y25" s="185">
        <f t="shared" si="4"/>
        <v>12000</v>
      </c>
      <c r="Z25" s="180"/>
      <c r="AA25" s="180">
        <f t="shared" si="5"/>
        <v>12000</v>
      </c>
      <c r="AB25" s="180"/>
      <c r="AC25" s="180">
        <f t="shared" si="6"/>
        <v>12000</v>
      </c>
    </row>
    <row r="26" spans="1:29" ht="16.5" customHeight="1">
      <c r="A26" s="184"/>
      <c r="B26" s="200"/>
      <c r="C26" s="177">
        <v>4270</v>
      </c>
      <c r="D26" s="178" t="s">
        <v>230</v>
      </c>
      <c r="E26" s="180">
        <v>1000</v>
      </c>
      <c r="F26" s="180">
        <v>10000</v>
      </c>
      <c r="G26" s="180">
        <f t="shared" si="7"/>
        <v>11000</v>
      </c>
      <c r="H26" s="180"/>
      <c r="I26" s="180">
        <f t="shared" si="8"/>
        <v>11000</v>
      </c>
      <c r="J26" s="180"/>
      <c r="K26" s="180">
        <f t="shared" si="9"/>
        <v>11000</v>
      </c>
      <c r="L26" s="180"/>
      <c r="M26" s="180">
        <f t="shared" si="10"/>
        <v>11000</v>
      </c>
      <c r="N26" s="180">
        <v>7500</v>
      </c>
      <c r="O26" s="180">
        <f>M26+N26</f>
        <v>18500</v>
      </c>
      <c r="P26" s="180"/>
      <c r="Q26" s="180">
        <f t="shared" si="1"/>
        <v>18500</v>
      </c>
      <c r="R26" s="180">
        <v>2000</v>
      </c>
      <c r="S26" s="180">
        <f t="shared" si="2"/>
        <v>20500</v>
      </c>
      <c r="T26" s="180"/>
      <c r="U26" s="180">
        <f t="shared" si="3"/>
        <v>20500</v>
      </c>
      <c r="V26" s="180"/>
      <c r="W26" s="180">
        <v>25000</v>
      </c>
      <c r="X26" s="182"/>
      <c r="Y26" s="185">
        <f t="shared" si="4"/>
        <v>25000</v>
      </c>
      <c r="Z26" s="180"/>
      <c r="AA26" s="180">
        <f t="shared" si="5"/>
        <v>25000</v>
      </c>
      <c r="AB26" s="180"/>
      <c r="AC26" s="180">
        <f t="shared" si="6"/>
        <v>25000</v>
      </c>
    </row>
    <row r="27" spans="1:29" ht="16.5" customHeight="1">
      <c r="A27" s="184"/>
      <c r="B27" s="200"/>
      <c r="C27" s="177">
        <v>4280</v>
      </c>
      <c r="D27" s="178" t="s">
        <v>231</v>
      </c>
      <c r="E27" s="180">
        <v>2700</v>
      </c>
      <c r="F27" s="180"/>
      <c r="G27" s="180">
        <f t="shared" si="7"/>
        <v>2700</v>
      </c>
      <c r="H27" s="180"/>
      <c r="I27" s="180">
        <f t="shared" si="8"/>
        <v>2700</v>
      </c>
      <c r="J27" s="180"/>
      <c r="K27" s="180">
        <f t="shared" si="9"/>
        <v>2700</v>
      </c>
      <c r="L27" s="180"/>
      <c r="M27" s="180">
        <f t="shared" si="10"/>
        <v>2700</v>
      </c>
      <c r="N27" s="180"/>
      <c r="O27" s="180">
        <f t="shared" si="0"/>
        <v>2700</v>
      </c>
      <c r="P27" s="180"/>
      <c r="Q27" s="180">
        <f t="shared" si="1"/>
        <v>2700</v>
      </c>
      <c r="R27" s="180"/>
      <c r="S27" s="180">
        <f t="shared" si="2"/>
        <v>2700</v>
      </c>
      <c r="T27" s="180"/>
      <c r="U27" s="180">
        <f t="shared" si="3"/>
        <v>2700</v>
      </c>
      <c r="V27" s="180">
        <v>-732</v>
      </c>
      <c r="W27" s="180">
        <v>2500</v>
      </c>
      <c r="X27" s="182"/>
      <c r="Y27" s="185">
        <f t="shared" si="4"/>
        <v>2500</v>
      </c>
      <c r="Z27" s="180"/>
      <c r="AA27" s="180">
        <f t="shared" si="5"/>
        <v>2500</v>
      </c>
      <c r="AB27" s="180"/>
      <c r="AC27" s="180">
        <f t="shared" si="6"/>
        <v>2500</v>
      </c>
    </row>
    <row r="28" spans="1:29" ht="16.5" customHeight="1">
      <c r="A28" s="184"/>
      <c r="B28" s="200"/>
      <c r="C28" s="177">
        <v>4300</v>
      </c>
      <c r="D28" s="178" t="s">
        <v>211</v>
      </c>
      <c r="E28" s="180">
        <v>94400</v>
      </c>
      <c r="F28" s="180">
        <v>5000</v>
      </c>
      <c r="G28" s="180">
        <f t="shared" si="7"/>
        <v>99400</v>
      </c>
      <c r="H28" s="180">
        <v>-9300</v>
      </c>
      <c r="I28" s="180">
        <f t="shared" si="8"/>
        <v>90100</v>
      </c>
      <c r="J28" s="180"/>
      <c r="K28" s="180">
        <f t="shared" si="9"/>
        <v>90100</v>
      </c>
      <c r="L28" s="180"/>
      <c r="M28" s="180">
        <f t="shared" si="10"/>
        <v>90100</v>
      </c>
      <c r="N28" s="180">
        <v>-7500</v>
      </c>
      <c r="O28" s="180">
        <f t="shared" si="0"/>
        <v>82600</v>
      </c>
      <c r="P28" s="180"/>
      <c r="Q28" s="180">
        <f t="shared" si="1"/>
        <v>82600</v>
      </c>
      <c r="R28" s="180">
        <v>-5400</v>
      </c>
      <c r="S28" s="180">
        <f t="shared" si="2"/>
        <v>77200</v>
      </c>
      <c r="T28" s="180"/>
      <c r="U28" s="180">
        <f t="shared" si="3"/>
        <v>77200</v>
      </c>
      <c r="V28" s="180"/>
      <c r="W28" s="180">
        <v>76000</v>
      </c>
      <c r="X28" s="182"/>
      <c r="Y28" s="185">
        <f t="shared" si="4"/>
        <v>76000</v>
      </c>
      <c r="Z28" s="180"/>
      <c r="AA28" s="180">
        <f t="shared" si="5"/>
        <v>76000</v>
      </c>
      <c r="AB28" s="180"/>
      <c r="AC28" s="180">
        <f t="shared" si="6"/>
        <v>76000</v>
      </c>
    </row>
    <row r="29" spans="1:29" ht="16.5" customHeight="1">
      <c r="A29" s="184"/>
      <c r="B29" s="200"/>
      <c r="C29" s="177">
        <v>4350</v>
      </c>
      <c r="D29" s="201" t="s">
        <v>232</v>
      </c>
      <c r="E29" s="180">
        <v>600</v>
      </c>
      <c r="F29" s="180"/>
      <c r="G29" s="180">
        <f t="shared" si="7"/>
        <v>600</v>
      </c>
      <c r="H29" s="180">
        <v>1500</v>
      </c>
      <c r="I29" s="180">
        <f t="shared" si="8"/>
        <v>2100</v>
      </c>
      <c r="J29" s="180"/>
      <c r="K29" s="180">
        <f t="shared" si="9"/>
        <v>2100</v>
      </c>
      <c r="L29" s="180"/>
      <c r="M29" s="180">
        <f t="shared" si="10"/>
        <v>2100</v>
      </c>
      <c r="N29" s="180"/>
      <c r="O29" s="180">
        <f t="shared" si="0"/>
        <v>2100</v>
      </c>
      <c r="P29" s="180"/>
      <c r="Q29" s="180">
        <f t="shared" si="1"/>
        <v>2100</v>
      </c>
      <c r="R29" s="180"/>
      <c r="S29" s="180">
        <f t="shared" si="2"/>
        <v>2100</v>
      </c>
      <c r="T29" s="180"/>
      <c r="U29" s="180">
        <f t="shared" si="3"/>
        <v>2100</v>
      </c>
      <c r="V29" s="180"/>
      <c r="W29" s="180">
        <v>1300</v>
      </c>
      <c r="X29" s="182"/>
      <c r="Y29" s="185">
        <f t="shared" si="4"/>
        <v>1300</v>
      </c>
      <c r="Z29" s="180"/>
      <c r="AA29" s="180">
        <f t="shared" si="5"/>
        <v>1300</v>
      </c>
      <c r="AB29" s="180"/>
      <c r="AC29" s="180">
        <f t="shared" si="6"/>
        <v>1300</v>
      </c>
    </row>
    <row r="30" spans="1:29" ht="16.5" customHeight="1">
      <c r="A30" s="184"/>
      <c r="B30" s="200"/>
      <c r="C30" s="177">
        <v>4360</v>
      </c>
      <c r="D30" s="201" t="s">
        <v>233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>
        <v>3000</v>
      </c>
      <c r="X30" s="182"/>
      <c r="Y30" s="185">
        <f t="shared" si="4"/>
        <v>3000</v>
      </c>
      <c r="Z30" s="180"/>
      <c r="AA30" s="180">
        <f t="shared" si="5"/>
        <v>3000</v>
      </c>
      <c r="AB30" s="180"/>
      <c r="AC30" s="180">
        <f t="shared" si="6"/>
        <v>3000</v>
      </c>
    </row>
    <row r="31" spans="1:29" ht="16.5" customHeight="1">
      <c r="A31" s="184"/>
      <c r="B31" s="200"/>
      <c r="C31" s="177">
        <v>4370</v>
      </c>
      <c r="D31" s="202" t="s">
        <v>234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>
        <v>5000</v>
      </c>
      <c r="X31" s="182"/>
      <c r="Y31" s="185">
        <f t="shared" si="4"/>
        <v>5000</v>
      </c>
      <c r="Z31" s="180"/>
      <c r="AA31" s="180">
        <f t="shared" si="5"/>
        <v>5000</v>
      </c>
      <c r="AB31" s="180"/>
      <c r="AC31" s="180">
        <f t="shared" si="6"/>
        <v>5000</v>
      </c>
    </row>
    <row r="32" spans="1:29" ht="16.5" customHeight="1">
      <c r="A32" s="184"/>
      <c r="B32" s="200"/>
      <c r="C32" s="177">
        <v>4410</v>
      </c>
      <c r="D32" s="178" t="s">
        <v>235</v>
      </c>
      <c r="E32" s="180">
        <v>3500</v>
      </c>
      <c r="F32" s="180"/>
      <c r="G32" s="180">
        <f t="shared" si="7"/>
        <v>3500</v>
      </c>
      <c r="H32" s="180"/>
      <c r="I32" s="180">
        <f t="shared" si="8"/>
        <v>3500</v>
      </c>
      <c r="J32" s="180"/>
      <c r="K32" s="180">
        <f t="shared" si="9"/>
        <v>3500</v>
      </c>
      <c r="L32" s="180"/>
      <c r="M32" s="180">
        <f t="shared" si="10"/>
        <v>3500</v>
      </c>
      <c r="N32" s="180"/>
      <c r="O32" s="180">
        <f t="shared" si="0"/>
        <v>3500</v>
      </c>
      <c r="P32" s="180"/>
      <c r="Q32" s="180">
        <f t="shared" si="1"/>
        <v>3500</v>
      </c>
      <c r="R32" s="180"/>
      <c r="S32" s="180">
        <f t="shared" si="2"/>
        <v>3500</v>
      </c>
      <c r="T32" s="180"/>
      <c r="U32" s="180">
        <f t="shared" si="3"/>
        <v>3500</v>
      </c>
      <c r="V32" s="180"/>
      <c r="W32" s="180">
        <v>4000</v>
      </c>
      <c r="X32" s="182"/>
      <c r="Y32" s="185">
        <f t="shared" si="4"/>
        <v>4000</v>
      </c>
      <c r="Z32" s="180"/>
      <c r="AA32" s="180">
        <f t="shared" si="5"/>
        <v>4000</v>
      </c>
      <c r="AB32" s="180"/>
      <c r="AC32" s="180">
        <f t="shared" si="6"/>
        <v>4000</v>
      </c>
    </row>
    <row r="33" spans="1:29" ht="16.5" customHeight="1">
      <c r="A33" s="184"/>
      <c r="B33" s="200"/>
      <c r="C33" s="177">
        <v>4430</v>
      </c>
      <c r="D33" s="178" t="s">
        <v>236</v>
      </c>
      <c r="E33" s="180">
        <v>25000</v>
      </c>
      <c r="F33" s="180"/>
      <c r="G33" s="180">
        <f t="shared" si="7"/>
        <v>25000</v>
      </c>
      <c r="H33" s="180"/>
      <c r="I33" s="180">
        <f t="shared" si="8"/>
        <v>25000</v>
      </c>
      <c r="J33" s="180"/>
      <c r="K33" s="180">
        <f t="shared" si="9"/>
        <v>25000</v>
      </c>
      <c r="L33" s="180"/>
      <c r="M33" s="180">
        <f t="shared" si="10"/>
        <v>25000</v>
      </c>
      <c r="N33" s="180"/>
      <c r="O33" s="180">
        <f t="shared" si="0"/>
        <v>25000</v>
      </c>
      <c r="P33" s="180"/>
      <c r="Q33" s="180">
        <f t="shared" si="1"/>
        <v>25000</v>
      </c>
      <c r="R33" s="180"/>
      <c r="S33" s="180">
        <f t="shared" si="2"/>
        <v>25000</v>
      </c>
      <c r="T33" s="180">
        <v>6000</v>
      </c>
      <c r="U33" s="180">
        <f t="shared" si="3"/>
        <v>31000</v>
      </c>
      <c r="V33" s="180"/>
      <c r="W33" s="180">
        <v>31000</v>
      </c>
      <c r="X33" s="182"/>
      <c r="Y33" s="185">
        <f t="shared" si="4"/>
        <v>31000</v>
      </c>
      <c r="Z33" s="180"/>
      <c r="AA33" s="180">
        <f t="shared" si="5"/>
        <v>31000</v>
      </c>
      <c r="AB33" s="180"/>
      <c r="AC33" s="180">
        <f t="shared" si="6"/>
        <v>31000</v>
      </c>
    </row>
    <row r="34" spans="1:29" ht="16.5" customHeight="1">
      <c r="A34" s="184"/>
      <c r="B34" s="200"/>
      <c r="C34" s="177">
        <v>4440</v>
      </c>
      <c r="D34" s="178" t="s">
        <v>237</v>
      </c>
      <c r="E34" s="180">
        <v>18000</v>
      </c>
      <c r="F34" s="180"/>
      <c r="G34" s="180">
        <f t="shared" si="7"/>
        <v>18000</v>
      </c>
      <c r="H34" s="180">
        <v>3300</v>
      </c>
      <c r="I34" s="180">
        <f t="shared" si="8"/>
        <v>21300</v>
      </c>
      <c r="J34" s="180"/>
      <c r="K34" s="180">
        <f t="shared" si="9"/>
        <v>21300</v>
      </c>
      <c r="L34" s="180"/>
      <c r="M34" s="180">
        <f t="shared" si="10"/>
        <v>21300</v>
      </c>
      <c r="N34" s="180"/>
      <c r="O34" s="180">
        <f t="shared" si="0"/>
        <v>21300</v>
      </c>
      <c r="P34" s="180"/>
      <c r="Q34" s="180">
        <f t="shared" si="1"/>
        <v>21300</v>
      </c>
      <c r="R34" s="180"/>
      <c r="S34" s="180">
        <f t="shared" si="2"/>
        <v>21300</v>
      </c>
      <c r="T34" s="180"/>
      <c r="U34" s="180">
        <f t="shared" si="3"/>
        <v>21300</v>
      </c>
      <c r="V34" s="180"/>
      <c r="W34" s="180">
        <v>27500</v>
      </c>
      <c r="X34" s="182"/>
      <c r="Y34" s="185">
        <f t="shared" si="4"/>
        <v>27500</v>
      </c>
      <c r="Z34" s="180"/>
      <c r="AA34" s="180">
        <f t="shared" si="5"/>
        <v>27500</v>
      </c>
      <c r="AB34" s="180"/>
      <c r="AC34" s="180">
        <f t="shared" si="6"/>
        <v>27500</v>
      </c>
    </row>
    <row r="35" spans="1:29" ht="16.5" customHeight="1">
      <c r="A35" s="184"/>
      <c r="B35" s="200"/>
      <c r="C35" s="177">
        <v>4480</v>
      </c>
      <c r="D35" s="178" t="s">
        <v>238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>
        <v>15000</v>
      </c>
      <c r="X35" s="182"/>
      <c r="Y35" s="185">
        <f t="shared" si="4"/>
        <v>15000</v>
      </c>
      <c r="Z35" s="180"/>
      <c r="AA35" s="180">
        <f t="shared" si="5"/>
        <v>15000</v>
      </c>
      <c r="AB35" s="180"/>
      <c r="AC35" s="180">
        <f t="shared" si="6"/>
        <v>15000</v>
      </c>
    </row>
    <row r="36" spans="1:29" ht="16.5" customHeight="1">
      <c r="A36" s="184"/>
      <c r="B36" s="200"/>
      <c r="C36" s="177">
        <v>4500</v>
      </c>
      <c r="D36" s="178" t="s">
        <v>239</v>
      </c>
      <c r="E36" s="180">
        <v>6000</v>
      </c>
      <c r="F36" s="180"/>
      <c r="G36" s="180">
        <f t="shared" si="7"/>
        <v>6000</v>
      </c>
      <c r="H36" s="180"/>
      <c r="I36" s="180">
        <f t="shared" si="8"/>
        <v>6000</v>
      </c>
      <c r="J36" s="180"/>
      <c r="K36" s="180">
        <f t="shared" si="9"/>
        <v>6000</v>
      </c>
      <c r="L36" s="180"/>
      <c r="M36" s="180">
        <f t="shared" si="10"/>
        <v>6000</v>
      </c>
      <c r="N36" s="180"/>
      <c r="O36" s="180">
        <f t="shared" si="0"/>
        <v>6000</v>
      </c>
      <c r="P36" s="180"/>
      <c r="Q36" s="180">
        <f t="shared" si="1"/>
        <v>6000</v>
      </c>
      <c r="R36" s="180"/>
      <c r="S36" s="180">
        <f t="shared" si="2"/>
        <v>6000</v>
      </c>
      <c r="T36" s="180"/>
      <c r="U36" s="180">
        <f t="shared" si="3"/>
        <v>6000</v>
      </c>
      <c r="V36" s="180">
        <v>-700</v>
      </c>
      <c r="W36" s="180">
        <v>6700</v>
      </c>
      <c r="X36" s="182"/>
      <c r="Y36" s="185">
        <f t="shared" si="4"/>
        <v>6700</v>
      </c>
      <c r="Z36" s="180"/>
      <c r="AA36" s="180">
        <f t="shared" si="5"/>
        <v>6700</v>
      </c>
      <c r="AB36" s="180"/>
      <c r="AC36" s="180">
        <f t="shared" si="6"/>
        <v>6700</v>
      </c>
    </row>
    <row r="37" spans="1:29" ht="16.5" customHeight="1">
      <c r="A37" s="184"/>
      <c r="B37" s="200"/>
      <c r="C37" s="177">
        <v>4580</v>
      </c>
      <c r="D37" s="178" t="s">
        <v>50</v>
      </c>
      <c r="E37" s="180">
        <v>200</v>
      </c>
      <c r="F37" s="180"/>
      <c r="G37" s="180">
        <f t="shared" si="7"/>
        <v>200</v>
      </c>
      <c r="H37" s="180"/>
      <c r="I37" s="180">
        <f t="shared" si="8"/>
        <v>200</v>
      </c>
      <c r="J37" s="180"/>
      <c r="K37" s="180">
        <f t="shared" si="9"/>
        <v>200</v>
      </c>
      <c r="L37" s="180"/>
      <c r="M37" s="180">
        <f t="shared" si="10"/>
        <v>200</v>
      </c>
      <c r="N37" s="180"/>
      <c r="O37" s="180">
        <f t="shared" si="0"/>
        <v>200</v>
      </c>
      <c r="P37" s="180"/>
      <c r="Q37" s="180">
        <f t="shared" si="1"/>
        <v>200</v>
      </c>
      <c r="R37" s="180"/>
      <c r="S37" s="180">
        <f t="shared" si="2"/>
        <v>200</v>
      </c>
      <c r="T37" s="180"/>
      <c r="U37" s="180">
        <f t="shared" si="3"/>
        <v>200</v>
      </c>
      <c r="V37" s="180"/>
      <c r="W37" s="180">
        <v>200</v>
      </c>
      <c r="X37" s="182"/>
      <c r="Y37" s="185">
        <f t="shared" si="4"/>
        <v>200</v>
      </c>
      <c r="Z37" s="180"/>
      <c r="AA37" s="180">
        <f t="shared" si="5"/>
        <v>200</v>
      </c>
      <c r="AB37" s="180"/>
      <c r="AC37" s="180">
        <f t="shared" si="6"/>
        <v>200</v>
      </c>
    </row>
    <row r="38" spans="1:29" ht="16.5" customHeight="1">
      <c r="A38" s="184"/>
      <c r="B38" s="200"/>
      <c r="C38" s="177">
        <v>4590</v>
      </c>
      <c r="D38" s="178" t="s">
        <v>240</v>
      </c>
      <c r="E38" s="180">
        <v>3000</v>
      </c>
      <c r="F38" s="180"/>
      <c r="G38" s="180">
        <f t="shared" si="7"/>
        <v>3000</v>
      </c>
      <c r="H38" s="180"/>
      <c r="I38" s="180">
        <f t="shared" si="8"/>
        <v>3000</v>
      </c>
      <c r="J38" s="180"/>
      <c r="K38" s="180">
        <f t="shared" si="9"/>
        <v>3000</v>
      </c>
      <c r="L38" s="180"/>
      <c r="M38" s="180">
        <f t="shared" si="10"/>
        <v>3000</v>
      </c>
      <c r="N38" s="180"/>
      <c r="O38" s="180">
        <f t="shared" si="0"/>
        <v>3000</v>
      </c>
      <c r="P38" s="180"/>
      <c r="Q38" s="180">
        <f t="shared" si="1"/>
        <v>3000</v>
      </c>
      <c r="R38" s="180">
        <v>-1890</v>
      </c>
      <c r="S38" s="180">
        <f t="shared" si="2"/>
        <v>1110</v>
      </c>
      <c r="T38" s="180"/>
      <c r="U38" s="180">
        <f t="shared" si="3"/>
        <v>1110</v>
      </c>
      <c r="V38" s="180"/>
      <c r="W38" s="180">
        <v>3000</v>
      </c>
      <c r="X38" s="182"/>
      <c r="Y38" s="185">
        <f t="shared" si="4"/>
        <v>3000</v>
      </c>
      <c r="Z38" s="180"/>
      <c r="AA38" s="180">
        <f t="shared" si="5"/>
        <v>3000</v>
      </c>
      <c r="AB38" s="180"/>
      <c r="AC38" s="180">
        <f t="shared" si="6"/>
        <v>3000</v>
      </c>
    </row>
    <row r="39" spans="1:29" ht="16.5" customHeight="1">
      <c r="A39" s="184"/>
      <c r="B39" s="200"/>
      <c r="C39" s="177">
        <v>4700</v>
      </c>
      <c r="D39" s="178" t="s">
        <v>241</v>
      </c>
      <c r="E39" s="180"/>
      <c r="F39" s="180"/>
      <c r="G39" s="180"/>
      <c r="H39" s="180"/>
      <c r="I39" s="185"/>
      <c r="J39" s="180"/>
      <c r="K39" s="185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>
        <v>8000</v>
      </c>
      <c r="X39" s="182"/>
      <c r="Y39" s="185">
        <f t="shared" si="4"/>
        <v>8000</v>
      </c>
      <c r="Z39" s="180"/>
      <c r="AA39" s="180">
        <f t="shared" si="5"/>
        <v>8000</v>
      </c>
      <c r="AB39" s="180"/>
      <c r="AC39" s="180">
        <f t="shared" si="6"/>
        <v>8000</v>
      </c>
    </row>
    <row r="40" spans="1:29" ht="16.5" customHeight="1">
      <c r="A40" s="184"/>
      <c r="B40" s="200"/>
      <c r="C40" s="177">
        <v>4740</v>
      </c>
      <c r="D40" s="203" t="s">
        <v>242</v>
      </c>
      <c r="E40" s="180"/>
      <c r="F40" s="180"/>
      <c r="G40" s="180"/>
      <c r="H40" s="180"/>
      <c r="I40" s="185"/>
      <c r="J40" s="180"/>
      <c r="K40" s="185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>
        <v>2300</v>
      </c>
      <c r="X40" s="182"/>
      <c r="Y40" s="185">
        <f t="shared" si="4"/>
        <v>2300</v>
      </c>
      <c r="Z40" s="180"/>
      <c r="AA40" s="180">
        <f t="shared" si="5"/>
        <v>2300</v>
      </c>
      <c r="AB40" s="180"/>
      <c r="AC40" s="180">
        <f t="shared" si="6"/>
        <v>2300</v>
      </c>
    </row>
    <row r="41" spans="1:29" ht="16.5" customHeight="1">
      <c r="A41" s="184"/>
      <c r="B41" s="200"/>
      <c r="C41" s="177">
        <v>4750</v>
      </c>
      <c r="D41" s="201" t="s">
        <v>243</v>
      </c>
      <c r="E41" s="180"/>
      <c r="F41" s="180"/>
      <c r="G41" s="180"/>
      <c r="H41" s="180"/>
      <c r="I41" s="185"/>
      <c r="J41" s="180"/>
      <c r="K41" s="185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>
        <v>3000</v>
      </c>
      <c r="X41" s="182"/>
      <c r="Y41" s="185">
        <f t="shared" si="4"/>
        <v>3000</v>
      </c>
      <c r="Z41" s="180"/>
      <c r="AA41" s="180">
        <f t="shared" si="5"/>
        <v>3000</v>
      </c>
      <c r="AB41" s="180"/>
      <c r="AC41" s="180">
        <f t="shared" si="6"/>
        <v>3000</v>
      </c>
    </row>
    <row r="42" spans="1:29" ht="16.5" customHeight="1">
      <c r="A42" s="184"/>
      <c r="B42" s="200"/>
      <c r="C42" s="204">
        <v>6050</v>
      </c>
      <c r="D42" s="202" t="s">
        <v>244</v>
      </c>
      <c r="E42" s="205"/>
      <c r="F42" s="205"/>
      <c r="G42" s="205"/>
      <c r="H42" s="205"/>
      <c r="I42" s="206"/>
      <c r="J42" s="205"/>
      <c r="K42" s="206"/>
      <c r="L42" s="205"/>
      <c r="M42" s="205"/>
      <c r="N42" s="205"/>
      <c r="O42" s="205"/>
      <c r="P42" s="205"/>
      <c r="Q42" s="207">
        <v>5132000</v>
      </c>
      <c r="R42" s="181">
        <v>-500000</v>
      </c>
      <c r="S42" s="205">
        <v>5232000</v>
      </c>
      <c r="T42" s="180"/>
      <c r="U42" s="180">
        <f t="shared" si="3"/>
        <v>5232000</v>
      </c>
      <c r="V42" s="180"/>
      <c r="W42" s="180">
        <v>2661000</v>
      </c>
      <c r="X42" s="182">
        <v>15000</v>
      </c>
      <c r="Y42" s="185">
        <f t="shared" si="4"/>
        <v>2676000</v>
      </c>
      <c r="Z42" s="180"/>
      <c r="AA42" s="180">
        <f t="shared" si="5"/>
        <v>2676000</v>
      </c>
      <c r="AB42" s="180"/>
      <c r="AC42" s="180">
        <f t="shared" si="6"/>
        <v>2676000</v>
      </c>
    </row>
    <row r="43" spans="1:29" ht="16.5" customHeight="1">
      <c r="A43" s="184"/>
      <c r="B43" s="208"/>
      <c r="C43" s="204">
        <v>6059</v>
      </c>
      <c r="D43" s="202" t="s">
        <v>244</v>
      </c>
      <c r="E43" s="205"/>
      <c r="F43" s="205"/>
      <c r="G43" s="205"/>
      <c r="H43" s="205"/>
      <c r="I43" s="206"/>
      <c r="J43" s="205"/>
      <c r="K43" s="206"/>
      <c r="L43" s="205"/>
      <c r="M43" s="205"/>
      <c r="N43" s="205"/>
      <c r="O43" s="205"/>
      <c r="P43" s="205"/>
      <c r="Q43" s="207"/>
      <c r="R43" s="181"/>
      <c r="S43" s="205"/>
      <c r="T43" s="180"/>
      <c r="U43" s="180"/>
      <c r="V43" s="180"/>
      <c r="W43" s="180"/>
      <c r="X43" s="182"/>
      <c r="Y43" s="205">
        <v>0</v>
      </c>
      <c r="Z43" s="180">
        <v>2657746</v>
      </c>
      <c r="AA43" s="205">
        <v>2857746</v>
      </c>
      <c r="AB43" s="180">
        <v>-85000</v>
      </c>
      <c r="AC43" s="180">
        <f t="shared" si="6"/>
        <v>2772746</v>
      </c>
    </row>
    <row r="44" spans="1:29" ht="16.5" customHeight="1">
      <c r="A44" s="184"/>
      <c r="B44" s="208"/>
      <c r="C44" s="204">
        <v>6060</v>
      </c>
      <c r="D44" s="202" t="s">
        <v>245</v>
      </c>
      <c r="E44" s="205"/>
      <c r="F44" s="205"/>
      <c r="G44" s="205"/>
      <c r="H44" s="205"/>
      <c r="I44" s="206"/>
      <c r="J44" s="205"/>
      <c r="K44" s="206"/>
      <c r="L44" s="205"/>
      <c r="M44" s="205"/>
      <c r="N44" s="205"/>
      <c r="O44" s="205"/>
      <c r="P44" s="205"/>
      <c r="Q44" s="207"/>
      <c r="R44" s="181"/>
      <c r="S44" s="205"/>
      <c r="T44" s="180"/>
      <c r="U44" s="180"/>
      <c r="V44" s="180"/>
      <c r="W44" s="180">
        <v>0</v>
      </c>
      <c r="X44" s="182">
        <v>80000</v>
      </c>
      <c r="Y44" s="185">
        <f t="shared" si="4"/>
        <v>80000</v>
      </c>
      <c r="Z44" s="180"/>
      <c r="AA44" s="180">
        <f t="shared" si="5"/>
        <v>80000</v>
      </c>
      <c r="AB44" s="180"/>
      <c r="AC44" s="180">
        <f t="shared" si="6"/>
        <v>80000</v>
      </c>
    </row>
    <row r="45" spans="1:29" s="193" customFormat="1" ht="16.5" customHeight="1">
      <c r="A45" s="186" t="s">
        <v>246</v>
      </c>
      <c r="B45" s="209"/>
      <c r="C45" s="188"/>
      <c r="D45" s="187"/>
      <c r="E45" s="189">
        <f>SUM(E17:E42)</f>
        <v>1508070</v>
      </c>
      <c r="F45" s="189">
        <f>SUM(F17:F42)</f>
        <v>105414</v>
      </c>
      <c r="G45" s="210">
        <f>SUM(G17:G42)</f>
        <v>1613484</v>
      </c>
      <c r="H45" s="189">
        <v>510000</v>
      </c>
      <c r="I45" s="210">
        <f>SUM(I17:I42)</f>
        <v>1713484</v>
      </c>
      <c r="J45" s="210">
        <v>1700000</v>
      </c>
      <c r="K45" s="210">
        <f>SUM(K17:K42)</f>
        <v>1728484</v>
      </c>
      <c r="L45" s="210">
        <v>560000</v>
      </c>
      <c r="M45" s="210">
        <f>SUM(M17:M42)</f>
        <v>1728484</v>
      </c>
      <c r="N45" s="189">
        <f>SUM(N17:N42)</f>
        <v>0</v>
      </c>
      <c r="O45" s="189">
        <f>SUM(O17:O42)</f>
        <v>1728484</v>
      </c>
      <c r="P45" s="187"/>
      <c r="Q45" s="190">
        <f aca="true" t="shared" si="11" ref="Q45:V45">SUM(Q17:Q42)</f>
        <v>6860484</v>
      </c>
      <c r="R45" s="190">
        <f t="shared" si="11"/>
        <v>-500000</v>
      </c>
      <c r="S45" s="190">
        <f t="shared" si="11"/>
        <v>6960484</v>
      </c>
      <c r="T45" s="190">
        <f t="shared" si="11"/>
        <v>15000</v>
      </c>
      <c r="U45" s="190">
        <f t="shared" si="11"/>
        <v>6975484</v>
      </c>
      <c r="V45" s="190">
        <f t="shared" si="11"/>
        <v>0</v>
      </c>
      <c r="W45" s="190">
        <f>SUM(W17:W42)</f>
        <v>5274100</v>
      </c>
      <c r="X45" s="192">
        <f>SUM(X17:X44)</f>
        <v>95000</v>
      </c>
      <c r="Y45" s="192">
        <f t="shared" si="4"/>
        <v>5369100</v>
      </c>
      <c r="Z45" s="190">
        <f>SUM(Z17:Z44)</f>
        <v>2657746</v>
      </c>
      <c r="AA45" s="190">
        <f>SUM(AA17:AA44)</f>
        <v>8226846</v>
      </c>
      <c r="AB45" s="190">
        <v>-85000</v>
      </c>
      <c r="AC45" s="190">
        <f t="shared" si="6"/>
        <v>8141846</v>
      </c>
    </row>
    <row r="46" spans="1:29" s="193" customFormat="1" ht="16.5" customHeight="1">
      <c r="A46" s="195">
        <v>700</v>
      </c>
      <c r="B46" s="195">
        <v>70005</v>
      </c>
      <c r="C46" s="177">
        <v>4210</v>
      </c>
      <c r="D46" s="178" t="s">
        <v>227</v>
      </c>
      <c r="E46" s="181">
        <v>7000</v>
      </c>
      <c r="F46" s="211"/>
      <c r="G46" s="181">
        <f>E46+F46</f>
        <v>7000</v>
      </c>
      <c r="H46" s="211"/>
      <c r="I46" s="181">
        <f>G46+H46</f>
        <v>7000</v>
      </c>
      <c r="J46" s="181"/>
      <c r="K46" s="181">
        <f>I46+J46</f>
        <v>7000</v>
      </c>
      <c r="L46" s="181"/>
      <c r="M46" s="181">
        <f>K46+L46</f>
        <v>7000</v>
      </c>
      <c r="N46" s="197"/>
      <c r="O46" s="180">
        <f t="shared" si="0"/>
        <v>7000</v>
      </c>
      <c r="P46" s="212"/>
      <c r="Q46" s="180">
        <f t="shared" si="1"/>
        <v>7000</v>
      </c>
      <c r="R46" s="197"/>
      <c r="S46" s="180">
        <f t="shared" si="2"/>
        <v>7000</v>
      </c>
      <c r="T46" s="198">
        <v>500</v>
      </c>
      <c r="U46" s="180">
        <f t="shared" si="3"/>
        <v>7500</v>
      </c>
      <c r="V46" s="197"/>
      <c r="W46" s="180">
        <v>6000</v>
      </c>
      <c r="X46" s="199"/>
      <c r="Y46" s="185">
        <f t="shared" si="4"/>
        <v>6000</v>
      </c>
      <c r="Z46" s="197"/>
      <c r="AA46" s="180">
        <f t="shared" si="5"/>
        <v>6000</v>
      </c>
      <c r="AB46" s="197"/>
      <c r="AC46" s="180">
        <f t="shared" si="6"/>
        <v>6000</v>
      </c>
    </row>
    <row r="47" spans="1:29" ht="16.5" customHeight="1">
      <c r="A47" s="184" t="s">
        <v>39</v>
      </c>
      <c r="B47" s="178" t="s">
        <v>247</v>
      </c>
      <c r="C47" s="177">
        <v>4260</v>
      </c>
      <c r="D47" s="178" t="s">
        <v>229</v>
      </c>
      <c r="E47" s="180">
        <v>200000</v>
      </c>
      <c r="F47" s="185"/>
      <c r="G47" s="180">
        <f aca="true" t="shared" si="12" ref="G47:G54">E47+F47</f>
        <v>200000</v>
      </c>
      <c r="H47" s="185"/>
      <c r="I47" s="180">
        <f aca="true" t="shared" si="13" ref="I47:I54">G47+H47</f>
        <v>200000</v>
      </c>
      <c r="J47" s="180"/>
      <c r="K47" s="180">
        <f aca="true" t="shared" si="14" ref="K47:K54">I47+J47</f>
        <v>200000</v>
      </c>
      <c r="L47" s="180"/>
      <c r="M47" s="180">
        <f aca="true" t="shared" si="15" ref="M47:M54">K47+L47</f>
        <v>200000</v>
      </c>
      <c r="N47" s="180">
        <v>500</v>
      </c>
      <c r="O47" s="180">
        <f t="shared" si="0"/>
        <v>200500</v>
      </c>
      <c r="P47" s="178"/>
      <c r="Q47" s="180">
        <f t="shared" si="1"/>
        <v>200500</v>
      </c>
      <c r="R47" s="180"/>
      <c r="S47" s="180">
        <f t="shared" si="2"/>
        <v>200500</v>
      </c>
      <c r="T47" s="180"/>
      <c r="U47" s="180">
        <f t="shared" si="3"/>
        <v>200500</v>
      </c>
      <c r="V47" s="180">
        <v>-100</v>
      </c>
      <c r="W47" s="180">
        <v>153000</v>
      </c>
      <c r="X47" s="182"/>
      <c r="Y47" s="185">
        <f t="shared" si="4"/>
        <v>153000</v>
      </c>
      <c r="Z47" s="180"/>
      <c r="AA47" s="180">
        <f t="shared" si="5"/>
        <v>153000</v>
      </c>
      <c r="AB47" s="180"/>
      <c r="AC47" s="180">
        <f t="shared" si="6"/>
        <v>153000</v>
      </c>
    </row>
    <row r="48" spans="1:29" ht="16.5" customHeight="1">
      <c r="A48" s="184" t="s">
        <v>42</v>
      </c>
      <c r="B48" s="178" t="s">
        <v>248</v>
      </c>
      <c r="C48" s="177">
        <v>4270</v>
      </c>
      <c r="D48" s="178" t="s">
        <v>230</v>
      </c>
      <c r="E48" s="180">
        <v>200000</v>
      </c>
      <c r="F48" s="185">
        <v>-80000</v>
      </c>
      <c r="G48" s="180">
        <f t="shared" si="12"/>
        <v>120000</v>
      </c>
      <c r="H48" s="185"/>
      <c r="I48" s="180">
        <f t="shared" si="13"/>
        <v>120000</v>
      </c>
      <c r="J48" s="180"/>
      <c r="K48" s="180">
        <f t="shared" si="14"/>
        <v>120000</v>
      </c>
      <c r="L48" s="180">
        <v>315000</v>
      </c>
      <c r="M48" s="180">
        <f t="shared" si="15"/>
        <v>435000</v>
      </c>
      <c r="N48" s="180">
        <v>-42219</v>
      </c>
      <c r="O48" s="180">
        <f t="shared" si="0"/>
        <v>392781</v>
      </c>
      <c r="P48" s="178"/>
      <c r="Q48" s="180">
        <f t="shared" si="1"/>
        <v>392781</v>
      </c>
      <c r="R48" s="180">
        <v>-20000</v>
      </c>
      <c r="S48" s="180">
        <f t="shared" si="2"/>
        <v>372781</v>
      </c>
      <c r="T48" s="180">
        <v>-15000</v>
      </c>
      <c r="U48" s="180">
        <f t="shared" si="3"/>
        <v>357781</v>
      </c>
      <c r="V48" s="180">
        <v>-307513</v>
      </c>
      <c r="W48" s="180">
        <v>140000</v>
      </c>
      <c r="X48" s="182"/>
      <c r="Y48" s="185">
        <f t="shared" si="4"/>
        <v>140000</v>
      </c>
      <c r="Z48" s="180"/>
      <c r="AA48" s="180">
        <f t="shared" si="5"/>
        <v>140000</v>
      </c>
      <c r="AB48" s="180"/>
      <c r="AC48" s="180">
        <f t="shared" si="6"/>
        <v>140000</v>
      </c>
    </row>
    <row r="49" spans="1:29" ht="14.25" customHeight="1">
      <c r="A49" s="184"/>
      <c r="B49" s="178"/>
      <c r="C49" s="177">
        <v>4300</v>
      </c>
      <c r="D49" s="201" t="s">
        <v>211</v>
      </c>
      <c r="E49" s="180">
        <v>202000</v>
      </c>
      <c r="F49" s="185">
        <v>-50000</v>
      </c>
      <c r="G49" s="180">
        <f t="shared" si="12"/>
        <v>152000</v>
      </c>
      <c r="H49" s="185"/>
      <c r="I49" s="180">
        <f t="shared" si="13"/>
        <v>152000</v>
      </c>
      <c r="J49" s="180"/>
      <c r="K49" s="180">
        <f t="shared" si="14"/>
        <v>152000</v>
      </c>
      <c r="L49" s="180"/>
      <c r="M49" s="180">
        <f t="shared" si="15"/>
        <v>152000</v>
      </c>
      <c r="N49" s="180">
        <v>-500</v>
      </c>
      <c r="O49" s="180">
        <f t="shared" si="0"/>
        <v>151500</v>
      </c>
      <c r="P49" s="178"/>
      <c r="Q49" s="180">
        <f t="shared" si="1"/>
        <v>151500</v>
      </c>
      <c r="R49" s="180"/>
      <c r="S49" s="180">
        <f t="shared" si="2"/>
        <v>151500</v>
      </c>
      <c r="T49" s="180">
        <v>-500</v>
      </c>
      <c r="U49" s="180">
        <f t="shared" si="3"/>
        <v>151000</v>
      </c>
      <c r="V49" s="180">
        <v>-12387</v>
      </c>
      <c r="W49" s="180">
        <v>230000</v>
      </c>
      <c r="X49" s="182"/>
      <c r="Y49" s="185">
        <f t="shared" si="4"/>
        <v>230000</v>
      </c>
      <c r="Z49" s="180">
        <v>-3700</v>
      </c>
      <c r="AA49" s="180">
        <f t="shared" si="5"/>
        <v>226300</v>
      </c>
      <c r="AB49" s="180">
        <v>-944</v>
      </c>
      <c r="AC49" s="180">
        <f t="shared" si="6"/>
        <v>225356</v>
      </c>
    </row>
    <row r="50" spans="1:29" ht="16.5" customHeight="1">
      <c r="A50" s="184"/>
      <c r="B50" s="178"/>
      <c r="C50" s="177">
        <v>4430</v>
      </c>
      <c r="D50" s="201" t="s">
        <v>236</v>
      </c>
      <c r="E50" s="180">
        <v>10000</v>
      </c>
      <c r="F50" s="185"/>
      <c r="G50" s="180">
        <f t="shared" si="12"/>
        <v>10000</v>
      </c>
      <c r="H50" s="185"/>
      <c r="I50" s="180">
        <f t="shared" si="13"/>
        <v>10000</v>
      </c>
      <c r="J50" s="180"/>
      <c r="K50" s="180">
        <f t="shared" si="14"/>
        <v>10000</v>
      </c>
      <c r="L50" s="180"/>
      <c r="M50" s="180">
        <f t="shared" si="15"/>
        <v>10000</v>
      </c>
      <c r="N50" s="180"/>
      <c r="O50" s="180">
        <f t="shared" si="0"/>
        <v>10000</v>
      </c>
      <c r="P50" s="178"/>
      <c r="Q50" s="180">
        <f t="shared" si="1"/>
        <v>10000</v>
      </c>
      <c r="R50" s="180"/>
      <c r="S50" s="180">
        <f t="shared" si="2"/>
        <v>10000</v>
      </c>
      <c r="T50" s="180"/>
      <c r="U50" s="180">
        <f t="shared" si="3"/>
        <v>10000</v>
      </c>
      <c r="V50" s="180"/>
      <c r="W50" s="180">
        <v>10000</v>
      </c>
      <c r="X50" s="182"/>
      <c r="Y50" s="185">
        <f t="shared" si="4"/>
        <v>10000</v>
      </c>
      <c r="Z50" s="180"/>
      <c r="AA50" s="180">
        <f t="shared" si="5"/>
        <v>10000</v>
      </c>
      <c r="AB50" s="180"/>
      <c r="AC50" s="180">
        <f t="shared" si="6"/>
        <v>10000</v>
      </c>
    </row>
    <row r="51" spans="1:29" ht="16.5" customHeight="1">
      <c r="A51" s="184"/>
      <c r="B51" s="178"/>
      <c r="C51" s="177">
        <v>4480</v>
      </c>
      <c r="D51" s="178" t="s">
        <v>238</v>
      </c>
      <c r="E51" s="180">
        <v>1000</v>
      </c>
      <c r="F51" s="185"/>
      <c r="G51" s="180">
        <f t="shared" si="12"/>
        <v>1000</v>
      </c>
      <c r="H51" s="185"/>
      <c r="I51" s="180">
        <f t="shared" si="13"/>
        <v>1000</v>
      </c>
      <c r="J51" s="180"/>
      <c r="K51" s="180">
        <f t="shared" si="14"/>
        <v>1000</v>
      </c>
      <c r="L51" s="180"/>
      <c r="M51" s="180">
        <f t="shared" si="15"/>
        <v>1000</v>
      </c>
      <c r="N51" s="180"/>
      <c r="O51" s="180">
        <f t="shared" si="0"/>
        <v>1000</v>
      </c>
      <c r="P51" s="178"/>
      <c r="Q51" s="180">
        <f t="shared" si="1"/>
        <v>1000</v>
      </c>
      <c r="R51" s="180"/>
      <c r="S51" s="180">
        <f t="shared" si="2"/>
        <v>1000</v>
      </c>
      <c r="T51" s="180"/>
      <c r="U51" s="180">
        <f t="shared" si="3"/>
        <v>1000</v>
      </c>
      <c r="V51" s="180"/>
      <c r="W51" s="180">
        <v>1000</v>
      </c>
      <c r="X51" s="182"/>
      <c r="Y51" s="185">
        <f t="shared" si="4"/>
        <v>1000</v>
      </c>
      <c r="Z51" s="180"/>
      <c r="AA51" s="180">
        <f t="shared" si="5"/>
        <v>1000</v>
      </c>
      <c r="AB51" s="180"/>
      <c r="AC51" s="180">
        <f t="shared" si="6"/>
        <v>1000</v>
      </c>
    </row>
    <row r="52" spans="1:29" ht="16.5" customHeight="1">
      <c r="A52" s="184"/>
      <c r="B52" s="178"/>
      <c r="C52" s="177">
        <v>4510</v>
      </c>
      <c r="D52" s="178" t="s">
        <v>249</v>
      </c>
      <c r="E52" s="180"/>
      <c r="F52" s="185"/>
      <c r="G52" s="180"/>
      <c r="H52" s="185"/>
      <c r="I52" s="180"/>
      <c r="J52" s="180"/>
      <c r="K52" s="180"/>
      <c r="L52" s="180"/>
      <c r="M52" s="180"/>
      <c r="N52" s="180"/>
      <c r="O52" s="180"/>
      <c r="P52" s="178"/>
      <c r="Q52" s="180"/>
      <c r="R52" s="180"/>
      <c r="S52" s="180"/>
      <c r="T52" s="180"/>
      <c r="U52" s="180"/>
      <c r="V52" s="180"/>
      <c r="W52" s="180"/>
      <c r="X52" s="182"/>
      <c r="Y52" s="185">
        <v>0</v>
      </c>
      <c r="Z52" s="180">
        <v>200</v>
      </c>
      <c r="AA52" s="180">
        <v>200</v>
      </c>
      <c r="AB52" s="180"/>
      <c r="AC52" s="180">
        <f t="shared" si="6"/>
        <v>200</v>
      </c>
    </row>
    <row r="53" spans="1:29" ht="16.5" customHeight="1">
      <c r="A53" s="178"/>
      <c r="B53" s="178"/>
      <c r="C53" s="177">
        <v>4530</v>
      </c>
      <c r="D53" s="178" t="s">
        <v>250</v>
      </c>
      <c r="E53" s="180">
        <v>10000</v>
      </c>
      <c r="F53" s="185"/>
      <c r="G53" s="180">
        <f t="shared" si="12"/>
        <v>10000</v>
      </c>
      <c r="H53" s="185"/>
      <c r="I53" s="180">
        <f t="shared" si="13"/>
        <v>10000</v>
      </c>
      <c r="J53" s="180"/>
      <c r="K53" s="180">
        <f t="shared" si="14"/>
        <v>10000</v>
      </c>
      <c r="L53" s="180"/>
      <c r="M53" s="180">
        <f t="shared" si="15"/>
        <v>10000</v>
      </c>
      <c r="N53" s="180"/>
      <c r="O53" s="180">
        <f t="shared" si="0"/>
        <v>10000</v>
      </c>
      <c r="P53" s="178"/>
      <c r="Q53" s="180">
        <f t="shared" si="1"/>
        <v>10000</v>
      </c>
      <c r="R53" s="180"/>
      <c r="S53" s="180">
        <f t="shared" si="2"/>
        <v>10000</v>
      </c>
      <c r="T53" s="180"/>
      <c r="U53" s="180">
        <f t="shared" si="3"/>
        <v>10000</v>
      </c>
      <c r="V53" s="180">
        <v>10000</v>
      </c>
      <c r="W53" s="180">
        <v>5000</v>
      </c>
      <c r="X53" s="182"/>
      <c r="Y53" s="185">
        <f t="shared" si="4"/>
        <v>5000</v>
      </c>
      <c r="Z53" s="180"/>
      <c r="AA53" s="180">
        <f t="shared" si="5"/>
        <v>5000</v>
      </c>
      <c r="AB53" s="180"/>
      <c r="AC53" s="180">
        <f t="shared" si="6"/>
        <v>5000</v>
      </c>
    </row>
    <row r="54" spans="1:29" ht="16.5" customHeight="1">
      <c r="A54" s="178"/>
      <c r="B54" s="178"/>
      <c r="C54" s="177">
        <v>4590</v>
      </c>
      <c r="D54" s="213" t="s">
        <v>251</v>
      </c>
      <c r="E54" s="180">
        <v>100000</v>
      </c>
      <c r="F54" s="185">
        <v>-20000</v>
      </c>
      <c r="G54" s="180">
        <f t="shared" si="12"/>
        <v>80000</v>
      </c>
      <c r="H54" s="185"/>
      <c r="I54" s="180">
        <f t="shared" si="13"/>
        <v>80000</v>
      </c>
      <c r="J54" s="180"/>
      <c r="K54" s="180">
        <f t="shared" si="14"/>
        <v>80000</v>
      </c>
      <c r="L54" s="180"/>
      <c r="M54" s="180">
        <f t="shared" si="15"/>
        <v>80000</v>
      </c>
      <c r="N54" s="180"/>
      <c r="O54" s="180">
        <f t="shared" si="0"/>
        <v>80000</v>
      </c>
      <c r="P54" s="178"/>
      <c r="Q54" s="180">
        <f t="shared" si="1"/>
        <v>80000</v>
      </c>
      <c r="R54" s="180"/>
      <c r="S54" s="180">
        <f t="shared" si="2"/>
        <v>80000</v>
      </c>
      <c r="T54" s="180"/>
      <c r="U54" s="180">
        <f t="shared" si="3"/>
        <v>80000</v>
      </c>
      <c r="V54" s="180">
        <v>-60000</v>
      </c>
      <c r="W54" s="180">
        <v>45000</v>
      </c>
      <c r="X54" s="182"/>
      <c r="Y54" s="185">
        <f t="shared" si="4"/>
        <v>45000</v>
      </c>
      <c r="Z54" s="180"/>
      <c r="AA54" s="180">
        <f t="shared" si="5"/>
        <v>45000</v>
      </c>
      <c r="AB54" s="180">
        <v>-10000</v>
      </c>
      <c r="AC54" s="180">
        <f t="shared" si="6"/>
        <v>35000</v>
      </c>
    </row>
    <row r="55" spans="1:29" ht="16.5" customHeight="1">
      <c r="A55" s="178"/>
      <c r="B55" s="178"/>
      <c r="C55" s="177">
        <v>4610</v>
      </c>
      <c r="D55" s="213" t="s">
        <v>252</v>
      </c>
      <c r="E55" s="180"/>
      <c r="F55" s="185"/>
      <c r="G55" s="180"/>
      <c r="H55" s="185"/>
      <c r="I55" s="180"/>
      <c r="J55" s="180"/>
      <c r="K55" s="180"/>
      <c r="L55" s="180"/>
      <c r="M55" s="180"/>
      <c r="N55" s="180"/>
      <c r="O55" s="180"/>
      <c r="P55" s="178"/>
      <c r="Q55" s="180"/>
      <c r="R55" s="180"/>
      <c r="S55" s="180"/>
      <c r="T55" s="180"/>
      <c r="U55" s="180"/>
      <c r="V55" s="180"/>
      <c r="W55" s="180"/>
      <c r="X55" s="182"/>
      <c r="Y55" s="185">
        <v>0</v>
      </c>
      <c r="Z55" s="180">
        <v>1500</v>
      </c>
      <c r="AA55" s="180">
        <v>1500</v>
      </c>
      <c r="AB55" s="180">
        <v>10944</v>
      </c>
      <c r="AC55" s="180">
        <f t="shared" si="6"/>
        <v>12444</v>
      </c>
    </row>
    <row r="56" spans="1:29" ht="16.5" customHeight="1">
      <c r="A56" s="178"/>
      <c r="B56" s="178"/>
      <c r="C56" s="177">
        <v>4750</v>
      </c>
      <c r="D56" s="201" t="s">
        <v>243</v>
      </c>
      <c r="E56" s="180"/>
      <c r="F56" s="185"/>
      <c r="G56" s="180"/>
      <c r="H56" s="185"/>
      <c r="I56" s="180"/>
      <c r="J56" s="180"/>
      <c r="K56" s="180"/>
      <c r="L56" s="180"/>
      <c r="M56" s="180"/>
      <c r="N56" s="180"/>
      <c r="O56" s="180"/>
      <c r="P56" s="178"/>
      <c r="Q56" s="180"/>
      <c r="R56" s="180"/>
      <c r="S56" s="180"/>
      <c r="T56" s="180"/>
      <c r="U56" s="180"/>
      <c r="V56" s="180"/>
      <c r="W56" s="180"/>
      <c r="X56" s="182"/>
      <c r="Y56" s="185">
        <v>0</v>
      </c>
      <c r="Z56" s="180">
        <v>2000</v>
      </c>
      <c r="AA56" s="180">
        <v>2000</v>
      </c>
      <c r="AB56" s="180"/>
      <c r="AC56" s="180">
        <f t="shared" si="6"/>
        <v>2000</v>
      </c>
    </row>
    <row r="57" spans="1:29" ht="16.5" customHeight="1">
      <c r="A57" s="178"/>
      <c r="B57" s="178"/>
      <c r="C57" s="177">
        <v>6050</v>
      </c>
      <c r="D57" s="213" t="s">
        <v>253</v>
      </c>
      <c r="E57" s="180"/>
      <c r="F57" s="185"/>
      <c r="G57" s="180"/>
      <c r="H57" s="185"/>
      <c r="I57" s="180"/>
      <c r="J57" s="180"/>
      <c r="K57" s="180"/>
      <c r="L57" s="180"/>
      <c r="M57" s="180"/>
      <c r="N57" s="180"/>
      <c r="O57" s="180"/>
      <c r="P57" s="178"/>
      <c r="Q57" s="180"/>
      <c r="R57" s="180"/>
      <c r="S57" s="180"/>
      <c r="T57" s="180"/>
      <c r="U57" s="180"/>
      <c r="V57" s="180"/>
      <c r="W57" s="180">
        <v>110000</v>
      </c>
      <c r="X57" s="182"/>
      <c r="Y57" s="185">
        <f t="shared" si="4"/>
        <v>110000</v>
      </c>
      <c r="Z57" s="180"/>
      <c r="AA57" s="180">
        <f t="shared" si="5"/>
        <v>110000</v>
      </c>
      <c r="AB57" s="180"/>
      <c r="AC57" s="180">
        <f t="shared" si="6"/>
        <v>110000</v>
      </c>
    </row>
    <row r="58" spans="1:29" ht="16.5" customHeight="1">
      <c r="A58" s="178"/>
      <c r="B58" s="178"/>
      <c r="C58" s="177">
        <v>6059</v>
      </c>
      <c r="D58" s="213" t="s">
        <v>253</v>
      </c>
      <c r="E58" s="180"/>
      <c r="F58" s="185"/>
      <c r="G58" s="214"/>
      <c r="H58" s="185"/>
      <c r="I58" s="214"/>
      <c r="J58" s="214"/>
      <c r="K58" s="214"/>
      <c r="L58" s="214"/>
      <c r="M58" s="214"/>
      <c r="N58" s="180"/>
      <c r="O58" s="180"/>
      <c r="P58" s="178"/>
      <c r="Q58" s="180"/>
      <c r="R58" s="180"/>
      <c r="S58" s="180"/>
      <c r="T58" s="180"/>
      <c r="U58" s="180"/>
      <c r="V58" s="180"/>
      <c r="W58" s="180"/>
      <c r="X58" s="182"/>
      <c r="Y58" s="185">
        <v>0</v>
      </c>
      <c r="Z58" s="180">
        <v>500000</v>
      </c>
      <c r="AA58" s="180">
        <v>500000</v>
      </c>
      <c r="AB58" s="180"/>
      <c r="AC58" s="180">
        <f t="shared" si="6"/>
        <v>500000</v>
      </c>
    </row>
    <row r="59" spans="1:29" s="193" customFormat="1" ht="16.5" customHeight="1">
      <c r="A59" s="194" t="s">
        <v>57</v>
      </c>
      <c r="B59" s="187"/>
      <c r="C59" s="188"/>
      <c r="D59" s="209"/>
      <c r="E59" s="189">
        <f>SUM(E46:E57)</f>
        <v>730000</v>
      </c>
      <c r="F59" s="189">
        <f>SUM(F46:F57)</f>
        <v>-150000</v>
      </c>
      <c r="G59" s="215">
        <f>SUM(G46:G57)</f>
        <v>580000</v>
      </c>
      <c r="H59" s="189"/>
      <c r="I59" s="215">
        <f>SUM(I46:I57)</f>
        <v>580000</v>
      </c>
      <c r="J59" s="189"/>
      <c r="K59" s="215">
        <f>SUM(K46:K57)</f>
        <v>580000</v>
      </c>
      <c r="L59" s="215">
        <f>SUM(L46:L57)</f>
        <v>315000</v>
      </c>
      <c r="M59" s="215">
        <f>SUM(M46:M57)</f>
        <v>895000</v>
      </c>
      <c r="N59" s="189">
        <v>0</v>
      </c>
      <c r="O59" s="190">
        <f t="shared" si="0"/>
        <v>895000</v>
      </c>
      <c r="P59" s="187"/>
      <c r="Q59" s="190">
        <f t="shared" si="1"/>
        <v>895000</v>
      </c>
      <c r="R59" s="190">
        <v>0</v>
      </c>
      <c r="S59" s="190">
        <f t="shared" si="2"/>
        <v>895000</v>
      </c>
      <c r="T59" s="190">
        <v>-15000</v>
      </c>
      <c r="U59" s="190">
        <f>SUM(U46:U57)</f>
        <v>817781</v>
      </c>
      <c r="V59" s="190">
        <f>SUM(V46:V57)</f>
        <v>-370000</v>
      </c>
      <c r="W59" s="190">
        <f>SUM(W46:W57)</f>
        <v>700000</v>
      </c>
      <c r="X59" s="192"/>
      <c r="Y59" s="192">
        <f t="shared" si="4"/>
        <v>700000</v>
      </c>
      <c r="Z59" s="190">
        <f>SUM(Z46:Z58)</f>
        <v>500000</v>
      </c>
      <c r="AA59" s="190">
        <f>SUM(AA46:AA58)</f>
        <v>1200000</v>
      </c>
      <c r="AB59" s="190">
        <f>SUM(AB46:AB58)</f>
        <v>0</v>
      </c>
      <c r="AC59" s="190">
        <f t="shared" si="6"/>
        <v>1200000</v>
      </c>
    </row>
    <row r="60" spans="1:29" ht="16.5" customHeight="1">
      <c r="A60" s="195">
        <v>710</v>
      </c>
      <c r="B60" s="196">
        <v>71013</v>
      </c>
      <c r="C60" s="177"/>
      <c r="D60" s="178"/>
      <c r="E60" s="179"/>
      <c r="F60" s="179"/>
      <c r="G60" s="179"/>
      <c r="H60" s="179"/>
      <c r="I60" s="179"/>
      <c r="J60" s="179"/>
      <c r="K60" s="179"/>
      <c r="L60" s="179"/>
      <c r="M60" s="179"/>
      <c r="N60" s="180"/>
      <c r="O60" s="180"/>
      <c r="P60" s="178"/>
      <c r="Q60" s="180"/>
      <c r="R60" s="180"/>
      <c r="S60" s="180"/>
      <c r="T60" s="180"/>
      <c r="U60" s="180"/>
      <c r="V60" s="180"/>
      <c r="W60" s="180"/>
      <c r="X60" s="182"/>
      <c r="Y60" s="185"/>
      <c r="Z60" s="180"/>
      <c r="AA60" s="180"/>
      <c r="AB60" s="180"/>
      <c r="AC60" s="180"/>
    </row>
    <row r="61" spans="1:29" ht="16.5" customHeight="1">
      <c r="A61" s="184" t="s">
        <v>59</v>
      </c>
      <c r="B61" s="200" t="s">
        <v>254</v>
      </c>
      <c r="C61" s="177">
        <v>4300</v>
      </c>
      <c r="D61" s="178" t="s">
        <v>211</v>
      </c>
      <c r="E61" s="180">
        <v>45000</v>
      </c>
      <c r="F61" s="180">
        <v>-10000</v>
      </c>
      <c r="G61" s="180">
        <f>E61+F61</f>
        <v>35000</v>
      </c>
      <c r="H61" s="180"/>
      <c r="I61" s="180">
        <f>G61+H61</f>
        <v>35000</v>
      </c>
      <c r="J61" s="180"/>
      <c r="K61" s="180">
        <f>I61+J61</f>
        <v>35000</v>
      </c>
      <c r="L61" s="180"/>
      <c r="M61" s="180">
        <f>K61+L61</f>
        <v>35000</v>
      </c>
      <c r="N61" s="180"/>
      <c r="O61" s="180">
        <f t="shared" si="0"/>
        <v>35000</v>
      </c>
      <c r="P61" s="178"/>
      <c r="Q61" s="180">
        <f t="shared" si="1"/>
        <v>35000</v>
      </c>
      <c r="R61" s="180"/>
      <c r="S61" s="180">
        <f t="shared" si="2"/>
        <v>35000</v>
      </c>
      <c r="T61" s="180"/>
      <c r="U61" s="180">
        <f t="shared" si="3"/>
        <v>35000</v>
      </c>
      <c r="V61" s="180"/>
      <c r="W61" s="180">
        <v>133000</v>
      </c>
      <c r="X61" s="182"/>
      <c r="Y61" s="185">
        <f t="shared" si="4"/>
        <v>133000</v>
      </c>
      <c r="Z61" s="180"/>
      <c r="AA61" s="180">
        <f t="shared" si="5"/>
        <v>133000</v>
      </c>
      <c r="AB61" s="180"/>
      <c r="AC61" s="180">
        <f t="shared" si="6"/>
        <v>133000</v>
      </c>
    </row>
    <row r="62" spans="1:29" ht="16.5" customHeight="1">
      <c r="A62" s="184" t="s">
        <v>61</v>
      </c>
      <c r="B62" s="200" t="s">
        <v>255</v>
      </c>
      <c r="C62" s="177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80"/>
      <c r="O62" s="180"/>
      <c r="P62" s="178"/>
      <c r="Q62" s="180"/>
      <c r="R62" s="180"/>
      <c r="S62" s="180"/>
      <c r="T62" s="180"/>
      <c r="U62" s="180"/>
      <c r="V62" s="180"/>
      <c r="W62" s="180"/>
      <c r="X62" s="182"/>
      <c r="Y62" s="185"/>
      <c r="Z62" s="180"/>
      <c r="AA62" s="180"/>
      <c r="AB62" s="180"/>
      <c r="AC62" s="180"/>
    </row>
    <row r="63" spans="1:29" s="193" customFormat="1" ht="16.5" customHeight="1">
      <c r="A63" s="216"/>
      <c r="B63" s="217" t="s">
        <v>256</v>
      </c>
      <c r="C63" s="188"/>
      <c r="D63" s="187"/>
      <c r="E63" s="189">
        <f>E61</f>
        <v>45000</v>
      </c>
      <c r="F63" s="189">
        <f>F61</f>
        <v>-10000</v>
      </c>
      <c r="G63" s="189">
        <f>G61</f>
        <v>35000</v>
      </c>
      <c r="H63" s="189"/>
      <c r="I63" s="189">
        <f>I61</f>
        <v>35000</v>
      </c>
      <c r="J63" s="189"/>
      <c r="K63" s="189">
        <f>K61</f>
        <v>35000</v>
      </c>
      <c r="L63" s="189"/>
      <c r="M63" s="189">
        <f>M61</f>
        <v>35000</v>
      </c>
      <c r="N63" s="189"/>
      <c r="O63" s="190">
        <f t="shared" si="0"/>
        <v>35000</v>
      </c>
      <c r="P63" s="187"/>
      <c r="Q63" s="190">
        <f t="shared" si="1"/>
        <v>35000</v>
      </c>
      <c r="R63" s="190"/>
      <c r="S63" s="190">
        <f t="shared" si="2"/>
        <v>35000</v>
      </c>
      <c r="T63" s="190"/>
      <c r="U63" s="190">
        <f t="shared" si="3"/>
        <v>35000</v>
      </c>
      <c r="V63" s="190"/>
      <c r="W63" s="190">
        <v>133000</v>
      </c>
      <c r="X63" s="192"/>
      <c r="Y63" s="192">
        <f t="shared" si="4"/>
        <v>133000</v>
      </c>
      <c r="Z63" s="190"/>
      <c r="AA63" s="190">
        <f t="shared" si="5"/>
        <v>133000</v>
      </c>
      <c r="AB63" s="190"/>
      <c r="AC63" s="190">
        <f t="shared" si="6"/>
        <v>133000</v>
      </c>
    </row>
    <row r="64" spans="1:29" ht="16.5" customHeight="1">
      <c r="A64" s="184"/>
      <c r="B64" s="196">
        <v>71014</v>
      </c>
      <c r="C64" s="177"/>
      <c r="D64" s="201"/>
      <c r="E64" s="178"/>
      <c r="F64" s="178"/>
      <c r="G64" s="178"/>
      <c r="H64" s="178"/>
      <c r="I64" s="178"/>
      <c r="J64" s="178"/>
      <c r="K64" s="178"/>
      <c r="L64" s="178"/>
      <c r="M64" s="178"/>
      <c r="N64" s="180"/>
      <c r="O64" s="180"/>
      <c r="P64" s="178"/>
      <c r="Q64" s="180"/>
      <c r="R64" s="180"/>
      <c r="S64" s="180"/>
      <c r="T64" s="180"/>
      <c r="U64" s="180">
        <v>0</v>
      </c>
      <c r="V64" s="180">
        <v>600</v>
      </c>
      <c r="W64" s="180"/>
      <c r="X64" s="182"/>
      <c r="Y64" s="185"/>
      <c r="Z64" s="180"/>
      <c r="AA64" s="180"/>
      <c r="AB64" s="180"/>
      <c r="AC64" s="180"/>
    </row>
    <row r="65" spans="1:29" ht="16.5" customHeight="1">
      <c r="A65" s="184"/>
      <c r="B65" s="200" t="s">
        <v>67</v>
      </c>
      <c r="C65" s="177">
        <v>4300</v>
      </c>
      <c r="D65" s="178" t="s">
        <v>211</v>
      </c>
      <c r="E65" s="180">
        <v>40000</v>
      </c>
      <c r="F65" s="180">
        <v>7080</v>
      </c>
      <c r="G65" s="180">
        <f>E65+F65</f>
        <v>47080</v>
      </c>
      <c r="H65" s="180"/>
      <c r="I65" s="180">
        <f>G65+H65</f>
        <v>47080</v>
      </c>
      <c r="J65" s="180"/>
      <c r="K65" s="180">
        <f>I65+J65</f>
        <v>47080</v>
      </c>
      <c r="L65" s="180"/>
      <c r="M65" s="180">
        <f>K65+L65</f>
        <v>47080</v>
      </c>
      <c r="N65" s="180"/>
      <c r="O65" s="180">
        <f t="shared" si="0"/>
        <v>47080</v>
      </c>
      <c r="P65" s="180"/>
      <c r="Q65" s="180">
        <f t="shared" si="1"/>
        <v>47080</v>
      </c>
      <c r="R65" s="180"/>
      <c r="S65" s="180">
        <f t="shared" si="2"/>
        <v>47080</v>
      </c>
      <c r="T65" s="180"/>
      <c r="U65" s="180">
        <f t="shared" si="3"/>
        <v>47080</v>
      </c>
      <c r="V65" s="180">
        <v>-600</v>
      </c>
      <c r="W65" s="180">
        <v>40000</v>
      </c>
      <c r="X65" s="182"/>
      <c r="Y65" s="185">
        <f t="shared" si="4"/>
        <v>40000</v>
      </c>
      <c r="Z65" s="180"/>
      <c r="AA65" s="180">
        <f t="shared" si="5"/>
        <v>40000</v>
      </c>
      <c r="AB65" s="180"/>
      <c r="AC65" s="180">
        <f t="shared" si="6"/>
        <v>40000</v>
      </c>
    </row>
    <row r="66" spans="1:29" ht="16.5" customHeight="1">
      <c r="A66" s="184"/>
      <c r="B66" s="200" t="s">
        <v>68</v>
      </c>
      <c r="C66" s="177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2"/>
      <c r="Y66" s="185"/>
      <c r="Z66" s="180"/>
      <c r="AA66" s="180"/>
      <c r="AB66" s="180"/>
      <c r="AC66" s="180"/>
    </row>
    <row r="67" spans="1:29" s="193" customFormat="1" ht="16.5" customHeight="1">
      <c r="A67" s="216"/>
      <c r="B67" s="217" t="s">
        <v>257</v>
      </c>
      <c r="C67" s="188"/>
      <c r="D67" s="187"/>
      <c r="E67" s="189">
        <f>E65</f>
        <v>40000</v>
      </c>
      <c r="F67" s="189">
        <f>F65</f>
        <v>7080</v>
      </c>
      <c r="G67" s="189">
        <f>G65</f>
        <v>47080</v>
      </c>
      <c r="H67" s="189"/>
      <c r="I67" s="189">
        <f>I65</f>
        <v>47080</v>
      </c>
      <c r="J67" s="189"/>
      <c r="K67" s="189">
        <f>K65</f>
        <v>47080</v>
      </c>
      <c r="L67" s="189"/>
      <c r="M67" s="189">
        <f>M65</f>
        <v>47080</v>
      </c>
      <c r="N67" s="189"/>
      <c r="O67" s="190">
        <f t="shared" si="0"/>
        <v>47080</v>
      </c>
      <c r="P67" s="189"/>
      <c r="Q67" s="190">
        <f t="shared" si="1"/>
        <v>47080</v>
      </c>
      <c r="R67" s="190"/>
      <c r="S67" s="190">
        <f t="shared" si="2"/>
        <v>47080</v>
      </c>
      <c r="T67" s="190"/>
      <c r="U67" s="190">
        <f t="shared" si="3"/>
        <v>47080</v>
      </c>
      <c r="V67" s="190">
        <v>0</v>
      </c>
      <c r="W67" s="190">
        <v>40000</v>
      </c>
      <c r="X67" s="192"/>
      <c r="Y67" s="192">
        <f t="shared" si="4"/>
        <v>40000</v>
      </c>
      <c r="Z67" s="190"/>
      <c r="AA67" s="190">
        <f t="shared" si="5"/>
        <v>40000</v>
      </c>
      <c r="AB67" s="190"/>
      <c r="AC67" s="190">
        <f t="shared" si="6"/>
        <v>40000</v>
      </c>
    </row>
    <row r="68" spans="1:29" ht="16.5" customHeight="1">
      <c r="A68" s="184"/>
      <c r="B68" s="196">
        <v>71015</v>
      </c>
      <c r="C68" s="177">
        <v>4010</v>
      </c>
      <c r="D68" s="178" t="s">
        <v>221</v>
      </c>
      <c r="E68" s="180">
        <v>49500</v>
      </c>
      <c r="F68" s="180"/>
      <c r="G68" s="180">
        <f>E68+F68</f>
        <v>49500</v>
      </c>
      <c r="H68" s="180"/>
      <c r="I68" s="180">
        <f>G68+H68</f>
        <v>49500</v>
      </c>
      <c r="J68" s="180"/>
      <c r="K68" s="180">
        <f>I68+J68</f>
        <v>49500</v>
      </c>
      <c r="L68" s="180"/>
      <c r="M68" s="180">
        <f>K68+L68</f>
        <v>49500</v>
      </c>
      <c r="N68" s="180"/>
      <c r="O68" s="180">
        <f t="shared" si="0"/>
        <v>49500</v>
      </c>
      <c r="P68" s="180"/>
      <c r="Q68" s="180">
        <f t="shared" si="1"/>
        <v>49500</v>
      </c>
      <c r="R68" s="180">
        <v>-3150</v>
      </c>
      <c r="S68" s="180">
        <f t="shared" si="2"/>
        <v>46350</v>
      </c>
      <c r="T68" s="180">
        <v>2900</v>
      </c>
      <c r="U68" s="180">
        <f t="shared" si="3"/>
        <v>49250</v>
      </c>
      <c r="V68" s="180"/>
      <c r="W68" s="180">
        <v>86097</v>
      </c>
      <c r="X68" s="182"/>
      <c r="Y68" s="185">
        <f t="shared" si="4"/>
        <v>86097</v>
      </c>
      <c r="Z68" s="180"/>
      <c r="AA68" s="180">
        <f t="shared" si="5"/>
        <v>86097</v>
      </c>
      <c r="AB68" s="180"/>
      <c r="AC68" s="180">
        <f t="shared" si="6"/>
        <v>86097</v>
      </c>
    </row>
    <row r="69" spans="1:29" ht="16.5" customHeight="1">
      <c r="A69" s="184"/>
      <c r="B69" s="196"/>
      <c r="C69" s="177">
        <v>4020</v>
      </c>
      <c r="D69" s="178" t="s">
        <v>258</v>
      </c>
      <c r="E69" s="180">
        <v>73000</v>
      </c>
      <c r="F69" s="180"/>
      <c r="G69" s="180">
        <f aca="true" t="shared" si="16" ref="G69:G87">E69+F69</f>
        <v>73000</v>
      </c>
      <c r="H69" s="180"/>
      <c r="I69" s="180">
        <f aca="true" t="shared" si="17" ref="I69:I87">G69+H69</f>
        <v>73000</v>
      </c>
      <c r="J69" s="180"/>
      <c r="K69" s="180">
        <f aca="true" t="shared" si="18" ref="K69:K87">I69+J69</f>
        <v>73000</v>
      </c>
      <c r="L69" s="180"/>
      <c r="M69" s="180">
        <f aca="true" t="shared" si="19" ref="M69:M87">K69+L69</f>
        <v>73000</v>
      </c>
      <c r="N69" s="180"/>
      <c r="O69" s="180">
        <f t="shared" si="0"/>
        <v>73000</v>
      </c>
      <c r="P69" s="180"/>
      <c r="Q69" s="180">
        <f t="shared" si="1"/>
        <v>73000</v>
      </c>
      <c r="R69" s="180"/>
      <c r="S69" s="180">
        <f t="shared" si="2"/>
        <v>73000</v>
      </c>
      <c r="T69" s="180">
        <v>3000</v>
      </c>
      <c r="U69" s="180">
        <f t="shared" si="3"/>
        <v>76000</v>
      </c>
      <c r="V69" s="180"/>
      <c r="W69" s="180">
        <v>157183</v>
      </c>
      <c r="X69" s="182"/>
      <c r="Y69" s="185">
        <f t="shared" si="4"/>
        <v>157183</v>
      </c>
      <c r="Z69" s="180"/>
      <c r="AA69" s="180">
        <f t="shared" si="5"/>
        <v>157183</v>
      </c>
      <c r="AB69" s="180"/>
      <c r="AC69" s="180">
        <f t="shared" si="6"/>
        <v>157183</v>
      </c>
    </row>
    <row r="70" spans="1:29" ht="16.5" customHeight="1">
      <c r="A70" s="184"/>
      <c r="B70" s="200" t="s">
        <v>259</v>
      </c>
      <c r="C70" s="177">
        <v>4040</v>
      </c>
      <c r="D70" s="178" t="s">
        <v>223</v>
      </c>
      <c r="E70" s="180">
        <v>10000</v>
      </c>
      <c r="F70" s="180"/>
      <c r="G70" s="180">
        <f t="shared" si="16"/>
        <v>10000</v>
      </c>
      <c r="H70" s="180"/>
      <c r="I70" s="180">
        <f t="shared" si="17"/>
        <v>10000</v>
      </c>
      <c r="J70" s="180"/>
      <c r="K70" s="180">
        <f t="shared" si="18"/>
        <v>10000</v>
      </c>
      <c r="L70" s="180"/>
      <c r="M70" s="180">
        <f t="shared" si="19"/>
        <v>10000</v>
      </c>
      <c r="N70" s="180">
        <v>-67</v>
      </c>
      <c r="O70" s="180">
        <f t="shared" si="0"/>
        <v>9933</v>
      </c>
      <c r="P70" s="180"/>
      <c r="Q70" s="180">
        <f t="shared" si="1"/>
        <v>9933</v>
      </c>
      <c r="R70" s="180"/>
      <c r="S70" s="180">
        <f t="shared" si="2"/>
        <v>9933</v>
      </c>
      <c r="T70" s="180"/>
      <c r="U70" s="180">
        <f t="shared" si="3"/>
        <v>9933</v>
      </c>
      <c r="V70" s="180"/>
      <c r="W70" s="180">
        <v>16000</v>
      </c>
      <c r="X70" s="182"/>
      <c r="Y70" s="185">
        <f t="shared" si="4"/>
        <v>16000</v>
      </c>
      <c r="Z70" s="180"/>
      <c r="AA70" s="180">
        <f t="shared" si="5"/>
        <v>16000</v>
      </c>
      <c r="AB70" s="180"/>
      <c r="AC70" s="180">
        <f t="shared" si="6"/>
        <v>16000</v>
      </c>
    </row>
    <row r="71" spans="1:29" ht="16.5" customHeight="1">
      <c r="A71" s="184"/>
      <c r="B71" s="200"/>
      <c r="C71" s="177">
        <v>4110</v>
      </c>
      <c r="D71" s="178" t="s">
        <v>224</v>
      </c>
      <c r="E71" s="180">
        <v>24100</v>
      </c>
      <c r="F71" s="180"/>
      <c r="G71" s="180">
        <f t="shared" si="16"/>
        <v>24100</v>
      </c>
      <c r="H71" s="180"/>
      <c r="I71" s="180">
        <f t="shared" si="17"/>
        <v>24100</v>
      </c>
      <c r="J71" s="180"/>
      <c r="K71" s="180">
        <f t="shared" si="18"/>
        <v>24100</v>
      </c>
      <c r="L71" s="180"/>
      <c r="M71" s="180">
        <f t="shared" si="19"/>
        <v>24100</v>
      </c>
      <c r="N71" s="180"/>
      <c r="O71" s="180">
        <f t="shared" si="0"/>
        <v>24100</v>
      </c>
      <c r="P71" s="180"/>
      <c r="Q71" s="180">
        <f t="shared" si="1"/>
        <v>24100</v>
      </c>
      <c r="R71" s="180"/>
      <c r="S71" s="180">
        <f t="shared" si="2"/>
        <v>24100</v>
      </c>
      <c r="T71" s="180"/>
      <c r="U71" s="180">
        <f t="shared" si="3"/>
        <v>24100</v>
      </c>
      <c r="V71" s="180">
        <v>-400</v>
      </c>
      <c r="W71" s="180">
        <v>41000</v>
      </c>
      <c r="X71" s="182"/>
      <c r="Y71" s="185">
        <f t="shared" si="4"/>
        <v>41000</v>
      </c>
      <c r="Z71" s="180"/>
      <c r="AA71" s="180">
        <f t="shared" si="5"/>
        <v>41000</v>
      </c>
      <c r="AB71" s="180"/>
      <c r="AC71" s="180">
        <f t="shared" si="6"/>
        <v>41000</v>
      </c>
    </row>
    <row r="72" spans="1:29" ht="16.5" customHeight="1">
      <c r="A72" s="184"/>
      <c r="B72" s="200"/>
      <c r="C72" s="177">
        <v>4120</v>
      </c>
      <c r="D72" s="178" t="s">
        <v>225</v>
      </c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>
        <v>6300</v>
      </c>
      <c r="X72" s="182"/>
      <c r="Y72" s="185">
        <f t="shared" si="4"/>
        <v>6300</v>
      </c>
      <c r="Z72" s="180"/>
      <c r="AA72" s="180">
        <f t="shared" si="5"/>
        <v>6300</v>
      </c>
      <c r="AB72" s="180"/>
      <c r="AC72" s="180">
        <f t="shared" si="6"/>
        <v>6300</v>
      </c>
    </row>
    <row r="73" spans="1:29" ht="16.5" customHeight="1">
      <c r="A73" s="184"/>
      <c r="B73" s="200"/>
      <c r="C73" s="177">
        <v>4170</v>
      </c>
      <c r="D73" s="201" t="s">
        <v>260</v>
      </c>
      <c r="E73" s="180">
        <v>3200</v>
      </c>
      <c r="F73" s="180"/>
      <c r="G73" s="180">
        <f t="shared" si="16"/>
        <v>3200</v>
      </c>
      <c r="H73" s="180"/>
      <c r="I73" s="180">
        <f t="shared" si="17"/>
        <v>3200</v>
      </c>
      <c r="J73" s="180"/>
      <c r="K73" s="180">
        <f t="shared" si="18"/>
        <v>3200</v>
      </c>
      <c r="L73" s="180"/>
      <c r="M73" s="180">
        <f t="shared" si="19"/>
        <v>3200</v>
      </c>
      <c r="N73" s="180"/>
      <c r="O73" s="180">
        <f aca="true" t="shared" si="20" ref="O73:O78">M73+N73</f>
        <v>3200</v>
      </c>
      <c r="P73" s="180"/>
      <c r="Q73" s="180">
        <f aca="true" t="shared" si="21" ref="Q73:Q78">O73+P73</f>
        <v>3200</v>
      </c>
      <c r="R73" s="180"/>
      <c r="S73" s="180">
        <f aca="true" t="shared" si="22" ref="S73:S78">Q73+R73</f>
        <v>3200</v>
      </c>
      <c r="T73" s="180"/>
      <c r="U73" s="180">
        <f aca="true" t="shared" si="23" ref="U73:U78">S73+T73</f>
        <v>3200</v>
      </c>
      <c r="V73" s="180"/>
      <c r="W73" s="180">
        <v>2000</v>
      </c>
      <c r="X73" s="182"/>
      <c r="Y73" s="185">
        <f t="shared" si="4"/>
        <v>2000</v>
      </c>
      <c r="Z73" s="180"/>
      <c r="AA73" s="180">
        <f t="shared" si="5"/>
        <v>2000</v>
      </c>
      <c r="AB73" s="180">
        <v>8000</v>
      </c>
      <c r="AC73" s="180">
        <f t="shared" si="6"/>
        <v>10000</v>
      </c>
    </row>
    <row r="74" spans="1:29" ht="16.5" customHeight="1">
      <c r="A74" s="184"/>
      <c r="B74" s="200"/>
      <c r="C74" s="177">
        <v>4210</v>
      </c>
      <c r="D74" s="201" t="s">
        <v>227</v>
      </c>
      <c r="E74" s="180">
        <v>5500</v>
      </c>
      <c r="F74" s="180"/>
      <c r="G74" s="180">
        <f t="shared" si="16"/>
        <v>5500</v>
      </c>
      <c r="H74" s="180"/>
      <c r="I74" s="180">
        <f t="shared" si="17"/>
        <v>5500</v>
      </c>
      <c r="J74" s="180">
        <v>-100</v>
      </c>
      <c r="K74" s="180">
        <f t="shared" si="18"/>
        <v>5400</v>
      </c>
      <c r="L74" s="180"/>
      <c r="M74" s="180">
        <f t="shared" si="19"/>
        <v>5400</v>
      </c>
      <c r="N74" s="180">
        <v>-1633</v>
      </c>
      <c r="O74" s="180">
        <f t="shared" si="20"/>
        <v>3767</v>
      </c>
      <c r="P74" s="180">
        <v>500</v>
      </c>
      <c r="Q74" s="180">
        <f t="shared" si="21"/>
        <v>4267</v>
      </c>
      <c r="R74" s="180"/>
      <c r="S74" s="180">
        <f t="shared" si="22"/>
        <v>4267</v>
      </c>
      <c r="T74" s="180"/>
      <c r="U74" s="180">
        <f t="shared" si="23"/>
        <v>4267</v>
      </c>
      <c r="V74" s="180"/>
      <c r="W74" s="180">
        <v>9000</v>
      </c>
      <c r="X74" s="182"/>
      <c r="Y74" s="185">
        <f t="shared" si="4"/>
        <v>9000</v>
      </c>
      <c r="Z74" s="180"/>
      <c r="AA74" s="180">
        <f t="shared" si="5"/>
        <v>9000</v>
      </c>
      <c r="AB74" s="180"/>
      <c r="AC74" s="180">
        <f t="shared" si="6"/>
        <v>9000</v>
      </c>
    </row>
    <row r="75" spans="1:29" ht="16.5" customHeight="1">
      <c r="A75" s="184"/>
      <c r="B75" s="200"/>
      <c r="C75" s="177">
        <v>4260</v>
      </c>
      <c r="D75" s="178" t="s">
        <v>229</v>
      </c>
      <c r="E75" s="180">
        <v>3400</v>
      </c>
      <c r="F75" s="180"/>
      <c r="G75" s="180">
        <f t="shared" si="16"/>
        <v>3400</v>
      </c>
      <c r="H75" s="180"/>
      <c r="I75" s="180">
        <f t="shared" si="17"/>
        <v>3400</v>
      </c>
      <c r="J75" s="180"/>
      <c r="K75" s="180">
        <f t="shared" si="18"/>
        <v>3400</v>
      </c>
      <c r="L75" s="180"/>
      <c r="M75" s="180">
        <f t="shared" si="19"/>
        <v>3400</v>
      </c>
      <c r="N75" s="180"/>
      <c r="O75" s="180">
        <f t="shared" si="20"/>
        <v>3400</v>
      </c>
      <c r="P75" s="180">
        <v>300</v>
      </c>
      <c r="Q75" s="180">
        <f t="shared" si="21"/>
        <v>3700</v>
      </c>
      <c r="R75" s="180">
        <v>900</v>
      </c>
      <c r="S75" s="180">
        <f t="shared" si="22"/>
        <v>4600</v>
      </c>
      <c r="T75" s="180"/>
      <c r="U75" s="180">
        <f t="shared" si="23"/>
        <v>4600</v>
      </c>
      <c r="V75" s="180"/>
      <c r="W75" s="180">
        <v>7000</v>
      </c>
      <c r="X75" s="182"/>
      <c r="Y75" s="185">
        <f t="shared" si="4"/>
        <v>7000</v>
      </c>
      <c r="Z75" s="180"/>
      <c r="AA75" s="180">
        <f t="shared" si="5"/>
        <v>7000</v>
      </c>
      <c r="AB75" s="180"/>
      <c r="AC75" s="180">
        <f t="shared" si="6"/>
        <v>7000</v>
      </c>
    </row>
    <row r="76" spans="1:29" ht="16.5" customHeight="1">
      <c r="A76" s="184"/>
      <c r="B76" s="200"/>
      <c r="C76" s="177">
        <v>4270</v>
      </c>
      <c r="D76" s="178" t="s">
        <v>230</v>
      </c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>
        <v>1000</v>
      </c>
      <c r="X76" s="182"/>
      <c r="Y76" s="185">
        <f aca="true" t="shared" si="24" ref="Y76:Y139">W76+X76</f>
        <v>1000</v>
      </c>
      <c r="Z76" s="180"/>
      <c r="AA76" s="180">
        <f aca="true" t="shared" si="25" ref="AA76:AA139">Y76+Z76</f>
        <v>1000</v>
      </c>
      <c r="AB76" s="180"/>
      <c r="AC76" s="180">
        <f aca="true" t="shared" si="26" ref="AC76:AC139">AA76+AB76</f>
        <v>1000</v>
      </c>
    </row>
    <row r="77" spans="1:29" ht="16.5" customHeight="1">
      <c r="A77" s="184"/>
      <c r="B77" s="200"/>
      <c r="C77" s="177">
        <v>4280</v>
      </c>
      <c r="D77" s="201" t="s">
        <v>231</v>
      </c>
      <c r="E77" s="180"/>
      <c r="F77" s="180"/>
      <c r="G77" s="180"/>
      <c r="H77" s="180"/>
      <c r="I77" s="180"/>
      <c r="J77" s="180">
        <v>100</v>
      </c>
      <c r="K77" s="180">
        <f t="shared" si="18"/>
        <v>100</v>
      </c>
      <c r="L77" s="180"/>
      <c r="M77" s="180">
        <f t="shared" si="19"/>
        <v>100</v>
      </c>
      <c r="N77" s="180"/>
      <c r="O77" s="180">
        <f t="shared" si="20"/>
        <v>100</v>
      </c>
      <c r="P77" s="180"/>
      <c r="Q77" s="180">
        <f t="shared" si="21"/>
        <v>100</v>
      </c>
      <c r="R77" s="180">
        <v>200</v>
      </c>
      <c r="S77" s="180">
        <f t="shared" si="22"/>
        <v>300</v>
      </c>
      <c r="T77" s="180"/>
      <c r="U77" s="180">
        <f t="shared" si="23"/>
        <v>300</v>
      </c>
      <c r="V77" s="180"/>
      <c r="W77" s="180">
        <v>200</v>
      </c>
      <c r="X77" s="182"/>
      <c r="Y77" s="185">
        <f t="shared" si="24"/>
        <v>200</v>
      </c>
      <c r="Z77" s="180"/>
      <c r="AA77" s="180">
        <f t="shared" si="25"/>
        <v>200</v>
      </c>
      <c r="AB77" s="180"/>
      <c r="AC77" s="180">
        <f t="shared" si="26"/>
        <v>200</v>
      </c>
    </row>
    <row r="78" spans="1:29" ht="15.75" customHeight="1">
      <c r="A78" s="184"/>
      <c r="B78" s="200"/>
      <c r="C78" s="177">
        <v>4300</v>
      </c>
      <c r="D78" s="201" t="s">
        <v>211</v>
      </c>
      <c r="E78" s="180">
        <v>7800</v>
      </c>
      <c r="F78" s="180">
        <v>-3000</v>
      </c>
      <c r="G78" s="180">
        <f t="shared" si="16"/>
        <v>4800</v>
      </c>
      <c r="H78" s="180"/>
      <c r="I78" s="180">
        <f t="shared" si="17"/>
        <v>4800</v>
      </c>
      <c r="J78" s="180"/>
      <c r="K78" s="180">
        <f t="shared" si="18"/>
        <v>4800</v>
      </c>
      <c r="L78" s="180"/>
      <c r="M78" s="180">
        <f t="shared" si="19"/>
        <v>4800</v>
      </c>
      <c r="N78" s="180">
        <v>5500</v>
      </c>
      <c r="O78" s="180">
        <f t="shared" si="20"/>
        <v>10300</v>
      </c>
      <c r="P78" s="180">
        <v>-1500</v>
      </c>
      <c r="Q78" s="180">
        <f t="shared" si="21"/>
        <v>8800</v>
      </c>
      <c r="R78" s="180">
        <v>1050</v>
      </c>
      <c r="S78" s="180">
        <f t="shared" si="22"/>
        <v>9850</v>
      </c>
      <c r="T78" s="180">
        <v>900</v>
      </c>
      <c r="U78" s="180">
        <f t="shared" si="23"/>
        <v>10750</v>
      </c>
      <c r="V78" s="180"/>
      <c r="W78" s="180">
        <v>11000</v>
      </c>
      <c r="X78" s="182"/>
      <c r="Y78" s="185">
        <f t="shared" si="24"/>
        <v>11000</v>
      </c>
      <c r="Z78" s="180"/>
      <c r="AA78" s="180">
        <f t="shared" si="25"/>
        <v>11000</v>
      </c>
      <c r="AB78" s="180"/>
      <c r="AC78" s="180">
        <f t="shared" si="26"/>
        <v>11000</v>
      </c>
    </row>
    <row r="79" spans="1:29" ht="15.75" customHeight="1">
      <c r="A79" s="184"/>
      <c r="B79" s="200"/>
      <c r="C79" s="177">
        <v>4350</v>
      </c>
      <c r="D79" s="201" t="s">
        <v>232</v>
      </c>
      <c r="E79" s="180"/>
      <c r="F79" s="180">
        <v>1000</v>
      </c>
      <c r="G79" s="180">
        <f t="shared" si="16"/>
        <v>1000</v>
      </c>
      <c r="H79" s="180"/>
      <c r="I79" s="180">
        <f t="shared" si="17"/>
        <v>1000</v>
      </c>
      <c r="J79" s="180"/>
      <c r="K79" s="180">
        <f t="shared" si="18"/>
        <v>1000</v>
      </c>
      <c r="L79" s="180"/>
      <c r="M79" s="180">
        <f t="shared" si="19"/>
        <v>1000</v>
      </c>
      <c r="N79" s="180"/>
      <c r="O79" s="180">
        <f>M79+N79</f>
        <v>1000</v>
      </c>
      <c r="P79" s="180"/>
      <c r="Q79" s="180">
        <f>O79+P79</f>
        <v>1000</v>
      </c>
      <c r="R79" s="180">
        <v>-100</v>
      </c>
      <c r="S79" s="180">
        <f>Q79+R79</f>
        <v>900</v>
      </c>
      <c r="T79" s="180"/>
      <c r="U79" s="180">
        <f>S79+T79</f>
        <v>900</v>
      </c>
      <c r="V79" s="180"/>
      <c r="W79" s="180">
        <v>1500</v>
      </c>
      <c r="X79" s="182"/>
      <c r="Y79" s="185">
        <f t="shared" si="24"/>
        <v>1500</v>
      </c>
      <c r="Z79" s="180"/>
      <c r="AA79" s="180">
        <f t="shared" si="25"/>
        <v>1500</v>
      </c>
      <c r="AB79" s="180"/>
      <c r="AC79" s="180">
        <f t="shared" si="26"/>
        <v>1500</v>
      </c>
    </row>
    <row r="80" spans="1:29" ht="15.75" customHeight="1">
      <c r="A80" s="184"/>
      <c r="B80" s="200"/>
      <c r="C80" s="177">
        <v>4360</v>
      </c>
      <c r="D80" s="201" t="s">
        <v>233</v>
      </c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>
        <v>5000</v>
      </c>
      <c r="X80" s="182"/>
      <c r="Y80" s="185">
        <f t="shared" si="24"/>
        <v>5000</v>
      </c>
      <c r="Z80" s="180"/>
      <c r="AA80" s="180">
        <f t="shared" si="25"/>
        <v>5000</v>
      </c>
      <c r="AB80" s="180"/>
      <c r="AC80" s="180">
        <f t="shared" si="26"/>
        <v>5000</v>
      </c>
    </row>
    <row r="81" spans="1:29" ht="15.75" customHeight="1">
      <c r="A81" s="184"/>
      <c r="B81" s="200"/>
      <c r="C81" s="177">
        <v>4370</v>
      </c>
      <c r="D81" s="202" t="s">
        <v>234</v>
      </c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>
        <v>8000</v>
      </c>
      <c r="X81" s="182"/>
      <c r="Y81" s="185">
        <f t="shared" si="24"/>
        <v>8000</v>
      </c>
      <c r="Z81" s="180"/>
      <c r="AA81" s="180">
        <f t="shared" si="25"/>
        <v>8000</v>
      </c>
      <c r="AB81" s="180"/>
      <c r="AC81" s="180">
        <f t="shared" si="26"/>
        <v>8000</v>
      </c>
    </row>
    <row r="82" spans="1:29" ht="15.75" customHeight="1">
      <c r="A82" s="184"/>
      <c r="B82" s="200"/>
      <c r="C82" s="177">
        <v>4410</v>
      </c>
      <c r="D82" s="201" t="s">
        <v>235</v>
      </c>
      <c r="E82" s="180">
        <v>4500</v>
      </c>
      <c r="F82" s="180"/>
      <c r="G82" s="180">
        <f t="shared" si="16"/>
        <v>4500</v>
      </c>
      <c r="H82" s="180"/>
      <c r="I82" s="180">
        <f t="shared" si="17"/>
        <v>4500</v>
      </c>
      <c r="J82" s="180"/>
      <c r="K82" s="180">
        <f t="shared" si="18"/>
        <v>4500</v>
      </c>
      <c r="L82" s="180"/>
      <c r="M82" s="180">
        <f t="shared" si="19"/>
        <v>4500</v>
      </c>
      <c r="N82" s="180">
        <v>1200</v>
      </c>
      <c r="O82" s="180">
        <f>M82+N82</f>
        <v>5700</v>
      </c>
      <c r="P82" s="180">
        <v>700</v>
      </c>
      <c r="Q82" s="180">
        <f aca="true" t="shared" si="27" ref="Q82:Q89">O82+P82</f>
        <v>6400</v>
      </c>
      <c r="R82" s="180">
        <v>1300</v>
      </c>
      <c r="S82" s="180">
        <f aca="true" t="shared" si="28" ref="S82:S89">Q82+R82</f>
        <v>7700</v>
      </c>
      <c r="T82" s="180">
        <v>700</v>
      </c>
      <c r="U82" s="180">
        <f>S82+T82</f>
        <v>8400</v>
      </c>
      <c r="V82" s="180">
        <v>400</v>
      </c>
      <c r="W82" s="180">
        <v>24500</v>
      </c>
      <c r="X82" s="182"/>
      <c r="Y82" s="185">
        <f t="shared" si="24"/>
        <v>24500</v>
      </c>
      <c r="Z82" s="180"/>
      <c r="AA82" s="180">
        <f t="shared" si="25"/>
        <v>24500</v>
      </c>
      <c r="AB82" s="180">
        <v>-10000</v>
      </c>
      <c r="AC82" s="180">
        <f t="shared" si="26"/>
        <v>14500</v>
      </c>
    </row>
    <row r="83" spans="1:29" ht="15.75" customHeight="1">
      <c r="A83" s="184"/>
      <c r="B83" s="200"/>
      <c r="C83" s="177">
        <v>4440</v>
      </c>
      <c r="D83" s="201" t="s">
        <v>237</v>
      </c>
      <c r="E83" s="180">
        <v>3000</v>
      </c>
      <c r="F83" s="180"/>
      <c r="G83" s="180">
        <f t="shared" si="16"/>
        <v>3000</v>
      </c>
      <c r="H83" s="180"/>
      <c r="I83" s="180">
        <f t="shared" si="17"/>
        <v>3000</v>
      </c>
      <c r="J83" s="180"/>
      <c r="K83" s="180">
        <f t="shared" si="18"/>
        <v>3000</v>
      </c>
      <c r="L83" s="180"/>
      <c r="M83" s="180">
        <f t="shared" si="19"/>
        <v>3000</v>
      </c>
      <c r="N83" s="180"/>
      <c r="O83" s="180">
        <f>M83+N83</f>
        <v>3000</v>
      </c>
      <c r="P83" s="180"/>
      <c r="Q83" s="180">
        <f t="shared" si="27"/>
        <v>3000</v>
      </c>
      <c r="R83" s="180"/>
      <c r="S83" s="180">
        <f t="shared" si="28"/>
        <v>3000</v>
      </c>
      <c r="T83" s="180"/>
      <c r="U83" s="180">
        <f>S83+T83</f>
        <v>3000</v>
      </c>
      <c r="V83" s="180"/>
      <c r="W83" s="180">
        <v>5500</v>
      </c>
      <c r="X83" s="182"/>
      <c r="Y83" s="185">
        <f t="shared" si="24"/>
        <v>5500</v>
      </c>
      <c r="Z83" s="180"/>
      <c r="AA83" s="180">
        <f t="shared" si="25"/>
        <v>5500</v>
      </c>
      <c r="AB83" s="180">
        <v>1000</v>
      </c>
      <c r="AC83" s="180">
        <f t="shared" si="26"/>
        <v>6500</v>
      </c>
    </row>
    <row r="84" spans="1:29" ht="15.75" customHeight="1">
      <c r="A84" s="184"/>
      <c r="B84" s="200"/>
      <c r="C84" s="177">
        <v>4550</v>
      </c>
      <c r="D84" s="203" t="s">
        <v>261</v>
      </c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2"/>
      <c r="Y84" s="185"/>
      <c r="Z84" s="180"/>
      <c r="AA84" s="180">
        <v>0</v>
      </c>
      <c r="AB84" s="180">
        <v>1000</v>
      </c>
      <c r="AC84" s="180">
        <v>1000</v>
      </c>
    </row>
    <row r="85" spans="1:29" ht="15.75" customHeight="1">
      <c r="A85" s="184"/>
      <c r="B85" s="200"/>
      <c r="C85" s="177">
        <v>4740</v>
      </c>
      <c r="D85" s="203" t="s">
        <v>242</v>
      </c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>
        <v>3000</v>
      </c>
      <c r="X85" s="182"/>
      <c r="Y85" s="185">
        <f t="shared" si="24"/>
        <v>3000</v>
      </c>
      <c r="Z85" s="180"/>
      <c r="AA85" s="180">
        <f t="shared" si="25"/>
        <v>3000</v>
      </c>
      <c r="AB85" s="180"/>
      <c r="AC85" s="180">
        <f t="shared" si="26"/>
        <v>3000</v>
      </c>
    </row>
    <row r="86" spans="1:29" ht="15.75" customHeight="1">
      <c r="A86" s="184"/>
      <c r="B86" s="200"/>
      <c r="C86" s="177">
        <v>4750</v>
      </c>
      <c r="D86" s="201" t="s">
        <v>243</v>
      </c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>
        <v>4000</v>
      </c>
      <c r="X86" s="182"/>
      <c r="Y86" s="185">
        <f t="shared" si="24"/>
        <v>4000</v>
      </c>
      <c r="Z86" s="180"/>
      <c r="AA86" s="180">
        <f t="shared" si="25"/>
        <v>4000</v>
      </c>
      <c r="AB86" s="180"/>
      <c r="AC86" s="180">
        <f t="shared" si="26"/>
        <v>4000</v>
      </c>
    </row>
    <row r="87" spans="1:29" ht="15.75" customHeight="1">
      <c r="A87" s="184"/>
      <c r="B87" s="200"/>
      <c r="C87" s="177">
        <v>6060</v>
      </c>
      <c r="D87" s="201" t="s">
        <v>262</v>
      </c>
      <c r="E87" s="180">
        <v>7000</v>
      </c>
      <c r="F87" s="180"/>
      <c r="G87" s="180">
        <f t="shared" si="16"/>
        <v>7000</v>
      </c>
      <c r="H87" s="180"/>
      <c r="I87" s="180">
        <f t="shared" si="17"/>
        <v>7000</v>
      </c>
      <c r="J87" s="180"/>
      <c r="K87" s="180">
        <f t="shared" si="18"/>
        <v>7000</v>
      </c>
      <c r="L87" s="180"/>
      <c r="M87" s="180">
        <f t="shared" si="19"/>
        <v>7000</v>
      </c>
      <c r="N87" s="180"/>
      <c r="O87" s="180">
        <f>M87+N87</f>
        <v>7000</v>
      </c>
      <c r="P87" s="180"/>
      <c r="Q87" s="180">
        <f t="shared" si="27"/>
        <v>7000</v>
      </c>
      <c r="R87" s="180"/>
      <c r="S87" s="180">
        <f t="shared" si="28"/>
        <v>7000</v>
      </c>
      <c r="T87" s="180"/>
      <c r="U87" s="180">
        <f>S87+T87</f>
        <v>7000</v>
      </c>
      <c r="V87" s="180"/>
      <c r="W87" s="180">
        <v>7000</v>
      </c>
      <c r="X87" s="182"/>
      <c r="Y87" s="185">
        <f t="shared" si="24"/>
        <v>7000</v>
      </c>
      <c r="Z87" s="180"/>
      <c r="AA87" s="180">
        <f t="shared" si="25"/>
        <v>7000</v>
      </c>
      <c r="AB87" s="180"/>
      <c r="AC87" s="180">
        <f t="shared" si="26"/>
        <v>7000</v>
      </c>
    </row>
    <row r="88" spans="1:29" s="193" customFormat="1" ht="15.75" customHeight="1">
      <c r="A88" s="218"/>
      <c r="B88" s="217" t="s">
        <v>263</v>
      </c>
      <c r="C88" s="188"/>
      <c r="D88" s="187"/>
      <c r="E88" s="189">
        <f>SUM(E68:E87)</f>
        <v>191000</v>
      </c>
      <c r="F88" s="189">
        <f>SUM(F68:F87)</f>
        <v>-2000</v>
      </c>
      <c r="G88" s="189">
        <f>SUM(G68:G87)</f>
        <v>189000</v>
      </c>
      <c r="H88" s="189"/>
      <c r="I88" s="189">
        <f>SUM(I68:I87)</f>
        <v>189000</v>
      </c>
      <c r="J88" s="189">
        <f>SUM(J68:J87)</f>
        <v>0</v>
      </c>
      <c r="K88" s="189">
        <f>SUM(K68:K87)</f>
        <v>189000</v>
      </c>
      <c r="L88" s="189"/>
      <c r="M88" s="189">
        <f>SUM(M68:M87)</f>
        <v>189000</v>
      </c>
      <c r="N88" s="189">
        <f>SUM(N68:N87)</f>
        <v>5000</v>
      </c>
      <c r="O88" s="190">
        <f>M88+N88</f>
        <v>194000</v>
      </c>
      <c r="P88" s="189">
        <f>SUM(P73:P87)</f>
        <v>0</v>
      </c>
      <c r="Q88" s="190">
        <f t="shared" si="27"/>
        <v>194000</v>
      </c>
      <c r="R88" s="190">
        <f>SUM(R68:R87)</f>
        <v>200</v>
      </c>
      <c r="S88" s="190">
        <f t="shared" si="28"/>
        <v>194200</v>
      </c>
      <c r="T88" s="190">
        <f>SUM(T68:T87)</f>
        <v>7500</v>
      </c>
      <c r="U88" s="190">
        <f>S88+T88</f>
        <v>201700</v>
      </c>
      <c r="V88" s="190">
        <v>0</v>
      </c>
      <c r="W88" s="190">
        <f>SUM(W68:W87)</f>
        <v>395280</v>
      </c>
      <c r="X88" s="190"/>
      <c r="Y88" s="192">
        <f t="shared" si="24"/>
        <v>395280</v>
      </c>
      <c r="Z88" s="190"/>
      <c r="AA88" s="190">
        <f t="shared" si="25"/>
        <v>395280</v>
      </c>
      <c r="AB88" s="190">
        <f>SUM(AB68:AB87)</f>
        <v>0</v>
      </c>
      <c r="AC88" s="190">
        <f t="shared" si="26"/>
        <v>395280</v>
      </c>
    </row>
    <row r="89" spans="1:29" s="193" customFormat="1" ht="27" customHeight="1">
      <c r="A89" s="219" t="s">
        <v>77</v>
      </c>
      <c r="B89" s="220"/>
      <c r="C89" s="221"/>
      <c r="D89" s="217"/>
      <c r="E89" s="189">
        <f aca="true" t="shared" si="29" ref="E89:O89">E88+E67+E63</f>
        <v>276000</v>
      </c>
      <c r="F89" s="189">
        <f t="shared" si="29"/>
        <v>-4920</v>
      </c>
      <c r="G89" s="189">
        <f t="shared" si="29"/>
        <v>271080</v>
      </c>
      <c r="H89" s="189">
        <f t="shared" si="29"/>
        <v>0</v>
      </c>
      <c r="I89" s="189">
        <f t="shared" si="29"/>
        <v>271080</v>
      </c>
      <c r="J89" s="189">
        <f t="shared" si="29"/>
        <v>0</v>
      </c>
      <c r="K89" s="189">
        <f t="shared" si="29"/>
        <v>271080</v>
      </c>
      <c r="L89" s="189">
        <f t="shared" si="29"/>
        <v>0</v>
      </c>
      <c r="M89" s="189">
        <f t="shared" si="29"/>
        <v>271080</v>
      </c>
      <c r="N89" s="189">
        <f t="shared" si="29"/>
        <v>5000</v>
      </c>
      <c r="O89" s="189">
        <f t="shared" si="29"/>
        <v>276080</v>
      </c>
      <c r="P89" s="189"/>
      <c r="Q89" s="190">
        <f t="shared" si="27"/>
        <v>276080</v>
      </c>
      <c r="R89" s="190">
        <v>0</v>
      </c>
      <c r="S89" s="190">
        <f t="shared" si="28"/>
        <v>276080</v>
      </c>
      <c r="T89" s="190">
        <v>7500</v>
      </c>
      <c r="U89" s="190">
        <f>U88+U67+U63</f>
        <v>283780</v>
      </c>
      <c r="V89" s="190">
        <v>0</v>
      </c>
      <c r="W89" s="190">
        <f>W88+W67+W63</f>
        <v>568280</v>
      </c>
      <c r="X89" s="190"/>
      <c r="Y89" s="192">
        <f t="shared" si="24"/>
        <v>568280</v>
      </c>
      <c r="Z89" s="190"/>
      <c r="AA89" s="190">
        <f t="shared" si="25"/>
        <v>568280</v>
      </c>
      <c r="AB89" s="190"/>
      <c r="AC89" s="190">
        <f t="shared" si="26"/>
        <v>568280</v>
      </c>
    </row>
    <row r="90" spans="1:29" ht="15.75" customHeight="1">
      <c r="A90" s="195">
        <v>750</v>
      </c>
      <c r="B90" s="222">
        <v>75011</v>
      </c>
      <c r="C90" s="195">
        <v>4040</v>
      </c>
      <c r="D90" s="223" t="s">
        <v>223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81"/>
      <c r="O90" s="181"/>
      <c r="P90" s="179"/>
      <c r="Q90" s="181"/>
      <c r="R90" s="181"/>
      <c r="S90" s="181"/>
      <c r="T90" s="181"/>
      <c r="U90" s="181"/>
      <c r="V90" s="181"/>
      <c r="W90" s="181"/>
      <c r="X90" s="182"/>
      <c r="Y90" s="185">
        <v>0</v>
      </c>
      <c r="Z90" s="180">
        <v>10062</v>
      </c>
      <c r="AA90" s="180">
        <v>10062</v>
      </c>
      <c r="AB90" s="180"/>
      <c r="AC90" s="180">
        <f t="shared" si="26"/>
        <v>10062</v>
      </c>
    </row>
    <row r="91" spans="1:29" ht="15.75" customHeight="1">
      <c r="A91" s="184" t="s">
        <v>264</v>
      </c>
      <c r="B91" s="224" t="s">
        <v>79</v>
      </c>
      <c r="C91" s="204">
        <v>4010</v>
      </c>
      <c r="D91" s="202" t="s">
        <v>221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81"/>
      <c r="O91" s="181"/>
      <c r="P91" s="179"/>
      <c r="Q91" s="181"/>
      <c r="R91" s="181"/>
      <c r="S91" s="181"/>
      <c r="T91" s="181"/>
      <c r="U91" s="207" t="e">
        <f>#REF!+#REF!</f>
        <v>#REF!</v>
      </c>
      <c r="V91" s="181">
        <v>103</v>
      </c>
      <c r="W91" s="205">
        <v>111282</v>
      </c>
      <c r="X91" s="182"/>
      <c r="Y91" s="185">
        <f t="shared" si="24"/>
        <v>111282</v>
      </c>
      <c r="Z91" s="180">
        <v>-10062</v>
      </c>
      <c r="AA91" s="180">
        <f t="shared" si="25"/>
        <v>101220</v>
      </c>
      <c r="AB91" s="180"/>
      <c r="AC91" s="180">
        <f t="shared" si="26"/>
        <v>101220</v>
      </c>
    </row>
    <row r="92" spans="1:29" ht="15.75" customHeight="1">
      <c r="A92" s="184" t="s">
        <v>80</v>
      </c>
      <c r="B92" s="178"/>
      <c r="C92" s="204">
        <v>4110</v>
      </c>
      <c r="D92" s="202" t="s">
        <v>224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78"/>
      <c r="Q92" s="180"/>
      <c r="R92" s="180"/>
      <c r="S92" s="180"/>
      <c r="T92" s="180"/>
      <c r="U92" s="207" t="e">
        <f>#REF!+#REF!</f>
        <v>#REF!</v>
      </c>
      <c r="V92" s="181">
        <v>-82</v>
      </c>
      <c r="W92" s="205">
        <v>16800</v>
      </c>
      <c r="X92" s="182"/>
      <c r="Y92" s="185">
        <f t="shared" si="24"/>
        <v>16800</v>
      </c>
      <c r="Z92" s="180"/>
      <c r="AA92" s="180">
        <f t="shared" si="25"/>
        <v>16800</v>
      </c>
      <c r="AB92" s="180"/>
      <c r="AC92" s="180">
        <f t="shared" si="26"/>
        <v>16800</v>
      </c>
    </row>
    <row r="93" spans="1:29" ht="15.75" customHeight="1">
      <c r="A93" s="225"/>
      <c r="B93" s="226"/>
      <c r="C93" s="227">
        <v>4120</v>
      </c>
      <c r="D93" s="202" t="s">
        <v>225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79"/>
      <c r="Q93" s="181"/>
      <c r="R93" s="181"/>
      <c r="S93" s="181"/>
      <c r="T93" s="181"/>
      <c r="U93" s="207" t="e">
        <f>#REF!+#REF!</f>
        <v>#REF!</v>
      </c>
      <c r="V93" s="181">
        <v>-21</v>
      </c>
      <c r="W93" s="205">
        <v>2720</v>
      </c>
      <c r="X93" s="182"/>
      <c r="Y93" s="185">
        <f t="shared" si="24"/>
        <v>2720</v>
      </c>
      <c r="Z93" s="180"/>
      <c r="AA93" s="180">
        <f t="shared" si="25"/>
        <v>2720</v>
      </c>
      <c r="AB93" s="180"/>
      <c r="AC93" s="180">
        <f t="shared" si="26"/>
        <v>2720</v>
      </c>
    </row>
    <row r="94" spans="1:29" s="193" customFormat="1" ht="15.75" customHeight="1">
      <c r="A94" s="216"/>
      <c r="B94" s="187" t="s">
        <v>265</v>
      </c>
      <c r="C94" s="188"/>
      <c r="D94" s="187"/>
      <c r="E94" s="189">
        <f>SUM(E92:E93)</f>
        <v>0</v>
      </c>
      <c r="F94" s="189"/>
      <c r="G94" s="189">
        <f>SUM(G92:G93)</f>
        <v>0</v>
      </c>
      <c r="H94" s="189"/>
      <c r="I94" s="189">
        <f>SUM(I92:I93)</f>
        <v>0</v>
      </c>
      <c r="J94" s="189"/>
      <c r="K94" s="189">
        <f>SUM(K92:K93)</f>
        <v>0</v>
      </c>
      <c r="L94" s="189"/>
      <c r="M94" s="189">
        <f>SUM(M92:M93)</f>
        <v>0</v>
      </c>
      <c r="N94" s="189">
        <f>SUM(N92:N93)</f>
        <v>0</v>
      </c>
      <c r="O94" s="189">
        <f>SUM(O92:O93)</f>
        <v>0</v>
      </c>
      <c r="P94" s="187"/>
      <c r="Q94" s="190">
        <f aca="true" t="shared" si="30" ref="Q94:Q157">O94+P94</f>
        <v>0</v>
      </c>
      <c r="R94" s="190"/>
      <c r="S94" s="190">
        <f aca="true" t="shared" si="31" ref="S94:S157">Q94+R94</f>
        <v>0</v>
      </c>
      <c r="T94" s="190"/>
      <c r="U94" s="190">
        <f aca="true" t="shared" si="32" ref="U94:U157">S94+T94</f>
        <v>0</v>
      </c>
      <c r="V94" s="190">
        <f>SUM(V91:V93)</f>
        <v>0</v>
      </c>
      <c r="W94" s="190">
        <f>SUM(W91:W93)</f>
        <v>130802</v>
      </c>
      <c r="X94" s="190"/>
      <c r="Y94" s="192">
        <f t="shared" si="24"/>
        <v>130802</v>
      </c>
      <c r="Z94" s="190">
        <f>SUM(Z90:Z93)</f>
        <v>0</v>
      </c>
      <c r="AA94" s="190">
        <f>SUM(AA90:AA93)</f>
        <v>130802</v>
      </c>
      <c r="AB94" s="190"/>
      <c r="AC94" s="190">
        <f t="shared" si="26"/>
        <v>130802</v>
      </c>
    </row>
    <row r="95" spans="1:29" ht="15.75" customHeight="1">
      <c r="A95" s="184"/>
      <c r="B95" s="222">
        <v>75019</v>
      </c>
      <c r="C95" s="228">
        <v>3030</v>
      </c>
      <c r="D95" s="229" t="s">
        <v>266</v>
      </c>
      <c r="E95" s="181">
        <v>210000</v>
      </c>
      <c r="F95" s="211"/>
      <c r="G95" s="181">
        <f aca="true" t="shared" si="33" ref="G95:G105">E95+F95</f>
        <v>210000</v>
      </c>
      <c r="H95" s="211"/>
      <c r="I95" s="181">
        <f aca="true" t="shared" si="34" ref="I95:I105">G95+H95</f>
        <v>210000</v>
      </c>
      <c r="J95" s="181"/>
      <c r="K95" s="181">
        <f aca="true" t="shared" si="35" ref="K95:K105">I95+J95</f>
        <v>210000</v>
      </c>
      <c r="L95" s="181"/>
      <c r="M95" s="181">
        <f aca="true" t="shared" si="36" ref="M95:M105">K95+L95</f>
        <v>210000</v>
      </c>
      <c r="N95" s="181"/>
      <c r="O95" s="181">
        <f aca="true" t="shared" si="37" ref="O95:O157">M95+N95</f>
        <v>210000</v>
      </c>
      <c r="P95" s="179"/>
      <c r="Q95" s="181">
        <f t="shared" si="30"/>
        <v>210000</v>
      </c>
      <c r="R95" s="181"/>
      <c r="S95" s="181">
        <f t="shared" si="31"/>
        <v>210000</v>
      </c>
      <c r="T95" s="180"/>
      <c r="U95" s="180">
        <f t="shared" si="32"/>
        <v>210000</v>
      </c>
      <c r="V95" s="180"/>
      <c r="W95" s="180">
        <v>288000</v>
      </c>
      <c r="X95" s="182"/>
      <c r="Y95" s="185">
        <f t="shared" si="24"/>
        <v>288000</v>
      </c>
      <c r="Z95" s="180"/>
      <c r="AA95" s="180">
        <f t="shared" si="25"/>
        <v>288000</v>
      </c>
      <c r="AB95" s="180"/>
      <c r="AC95" s="180">
        <f t="shared" si="26"/>
        <v>288000</v>
      </c>
    </row>
    <row r="96" spans="1:29" ht="15.75" customHeight="1">
      <c r="A96" s="184"/>
      <c r="B96" s="200" t="s">
        <v>267</v>
      </c>
      <c r="C96" s="230">
        <v>4170</v>
      </c>
      <c r="D96" s="223" t="s">
        <v>226</v>
      </c>
      <c r="E96" s="180"/>
      <c r="F96" s="185">
        <v>1400</v>
      </c>
      <c r="G96" s="180">
        <f t="shared" si="33"/>
        <v>1400</v>
      </c>
      <c r="H96" s="185"/>
      <c r="I96" s="180">
        <f t="shared" si="34"/>
        <v>1400</v>
      </c>
      <c r="J96" s="180"/>
      <c r="K96" s="180">
        <f t="shared" si="35"/>
        <v>1400</v>
      </c>
      <c r="L96" s="180"/>
      <c r="M96" s="180">
        <f t="shared" si="36"/>
        <v>1400</v>
      </c>
      <c r="N96" s="180"/>
      <c r="O96" s="180">
        <f t="shared" si="37"/>
        <v>1400</v>
      </c>
      <c r="P96" s="178"/>
      <c r="Q96" s="180">
        <f t="shared" si="30"/>
        <v>1400</v>
      </c>
      <c r="R96" s="180"/>
      <c r="S96" s="180">
        <f t="shared" si="31"/>
        <v>1400</v>
      </c>
      <c r="T96" s="180"/>
      <c r="U96" s="180">
        <f t="shared" si="32"/>
        <v>1400</v>
      </c>
      <c r="V96" s="180"/>
      <c r="W96" s="180">
        <v>1500</v>
      </c>
      <c r="X96" s="182"/>
      <c r="Y96" s="185">
        <f t="shared" si="24"/>
        <v>1500</v>
      </c>
      <c r="Z96" s="180"/>
      <c r="AA96" s="180">
        <f t="shared" si="25"/>
        <v>1500</v>
      </c>
      <c r="AB96" s="180"/>
      <c r="AC96" s="180">
        <f t="shared" si="26"/>
        <v>1500</v>
      </c>
    </row>
    <row r="97" spans="1:29" ht="15.75" customHeight="1">
      <c r="A97" s="184"/>
      <c r="B97" s="200"/>
      <c r="C97" s="230">
        <v>4210</v>
      </c>
      <c r="D97" s="223" t="s">
        <v>227</v>
      </c>
      <c r="E97" s="180">
        <v>14000</v>
      </c>
      <c r="F97" s="185"/>
      <c r="G97" s="180">
        <f t="shared" si="33"/>
        <v>14000</v>
      </c>
      <c r="H97" s="185"/>
      <c r="I97" s="180">
        <f t="shared" si="34"/>
        <v>14000</v>
      </c>
      <c r="J97" s="180"/>
      <c r="K97" s="180">
        <f t="shared" si="35"/>
        <v>14000</v>
      </c>
      <c r="L97" s="180"/>
      <c r="M97" s="180">
        <f t="shared" si="36"/>
        <v>14000</v>
      </c>
      <c r="N97" s="180"/>
      <c r="O97" s="180">
        <f t="shared" si="37"/>
        <v>14000</v>
      </c>
      <c r="P97" s="178"/>
      <c r="Q97" s="180">
        <f t="shared" si="30"/>
        <v>14000</v>
      </c>
      <c r="R97" s="180">
        <v>-5000</v>
      </c>
      <c r="S97" s="180">
        <f t="shared" si="31"/>
        <v>9000</v>
      </c>
      <c r="T97" s="178"/>
      <c r="U97" s="180">
        <f t="shared" si="32"/>
        <v>9000</v>
      </c>
      <c r="V97" s="180"/>
      <c r="W97" s="180">
        <v>4000</v>
      </c>
      <c r="X97" s="182"/>
      <c r="Y97" s="185">
        <f t="shared" si="24"/>
        <v>4000</v>
      </c>
      <c r="Z97" s="180">
        <v>-500</v>
      </c>
      <c r="AA97" s="180">
        <f t="shared" si="25"/>
        <v>3500</v>
      </c>
      <c r="AB97" s="180"/>
      <c r="AC97" s="180">
        <f t="shared" si="26"/>
        <v>3500</v>
      </c>
    </row>
    <row r="98" spans="1:29" ht="15.75" customHeight="1">
      <c r="A98" s="184"/>
      <c r="B98" s="200"/>
      <c r="C98" s="230">
        <v>4270</v>
      </c>
      <c r="D98" s="223" t="s">
        <v>230</v>
      </c>
      <c r="E98" s="180"/>
      <c r="F98" s="185"/>
      <c r="G98" s="180"/>
      <c r="H98" s="185"/>
      <c r="I98" s="180"/>
      <c r="J98" s="180"/>
      <c r="K98" s="180"/>
      <c r="L98" s="180"/>
      <c r="M98" s="180"/>
      <c r="N98" s="180"/>
      <c r="O98" s="180"/>
      <c r="P98" s="178"/>
      <c r="Q98" s="180"/>
      <c r="R98" s="180"/>
      <c r="S98" s="180"/>
      <c r="T98" s="178"/>
      <c r="U98" s="180">
        <v>0</v>
      </c>
      <c r="V98" s="180">
        <v>600</v>
      </c>
      <c r="W98" s="180">
        <v>500</v>
      </c>
      <c r="X98" s="182"/>
      <c r="Y98" s="185">
        <f t="shared" si="24"/>
        <v>500</v>
      </c>
      <c r="Z98" s="180"/>
      <c r="AA98" s="180">
        <f t="shared" si="25"/>
        <v>500</v>
      </c>
      <c r="AB98" s="180"/>
      <c r="AC98" s="180">
        <f t="shared" si="26"/>
        <v>500</v>
      </c>
    </row>
    <row r="99" spans="1:29" ht="15.75" customHeight="1">
      <c r="A99" s="184"/>
      <c r="B99" s="200"/>
      <c r="C99" s="230">
        <v>4300</v>
      </c>
      <c r="D99" s="223" t="s">
        <v>211</v>
      </c>
      <c r="E99" s="180"/>
      <c r="F99" s="185"/>
      <c r="G99" s="180"/>
      <c r="H99" s="185"/>
      <c r="I99" s="180"/>
      <c r="J99" s="180"/>
      <c r="K99" s="180"/>
      <c r="L99" s="180"/>
      <c r="M99" s="180"/>
      <c r="N99" s="180"/>
      <c r="O99" s="180"/>
      <c r="P99" s="178"/>
      <c r="Q99" s="180"/>
      <c r="R99" s="180"/>
      <c r="S99" s="180"/>
      <c r="T99" s="178"/>
      <c r="U99" s="180"/>
      <c r="V99" s="180"/>
      <c r="W99" s="180">
        <v>19000</v>
      </c>
      <c r="X99" s="182"/>
      <c r="Y99" s="185">
        <f t="shared" si="24"/>
        <v>19000</v>
      </c>
      <c r="Z99" s="180"/>
      <c r="AA99" s="180">
        <f t="shared" si="25"/>
        <v>19000</v>
      </c>
      <c r="AB99" s="180"/>
      <c r="AC99" s="180">
        <f t="shared" si="26"/>
        <v>19000</v>
      </c>
    </row>
    <row r="100" spans="1:29" ht="15.75" customHeight="1">
      <c r="A100" s="184"/>
      <c r="B100" s="200"/>
      <c r="C100" s="230">
        <v>4360</v>
      </c>
      <c r="D100" s="201" t="s">
        <v>233</v>
      </c>
      <c r="E100" s="180"/>
      <c r="F100" s="185"/>
      <c r="G100" s="180"/>
      <c r="H100" s="185"/>
      <c r="I100" s="180"/>
      <c r="J100" s="180"/>
      <c r="K100" s="180"/>
      <c r="L100" s="180"/>
      <c r="M100" s="180"/>
      <c r="N100" s="180"/>
      <c r="O100" s="180"/>
      <c r="P100" s="178"/>
      <c r="Q100" s="180"/>
      <c r="R100" s="180"/>
      <c r="S100" s="180"/>
      <c r="T100" s="178"/>
      <c r="U100" s="180"/>
      <c r="V100" s="180"/>
      <c r="W100" s="180">
        <v>500</v>
      </c>
      <c r="X100" s="182"/>
      <c r="Y100" s="185">
        <f t="shared" si="24"/>
        <v>500</v>
      </c>
      <c r="Z100" s="180"/>
      <c r="AA100" s="180">
        <f t="shared" si="25"/>
        <v>500</v>
      </c>
      <c r="AB100" s="180"/>
      <c r="AC100" s="180">
        <f t="shared" si="26"/>
        <v>500</v>
      </c>
    </row>
    <row r="101" spans="1:29" ht="15.75" customHeight="1">
      <c r="A101" s="184"/>
      <c r="B101" s="200"/>
      <c r="C101" s="230">
        <v>4410</v>
      </c>
      <c r="D101" s="223" t="s">
        <v>235</v>
      </c>
      <c r="E101" s="180"/>
      <c r="F101" s="185"/>
      <c r="G101" s="180"/>
      <c r="H101" s="185"/>
      <c r="I101" s="180"/>
      <c r="J101" s="180"/>
      <c r="K101" s="180"/>
      <c r="L101" s="180"/>
      <c r="M101" s="180"/>
      <c r="N101" s="180"/>
      <c r="O101" s="180"/>
      <c r="P101" s="178"/>
      <c r="Q101" s="180"/>
      <c r="R101" s="180"/>
      <c r="S101" s="180"/>
      <c r="T101" s="178"/>
      <c r="U101" s="180"/>
      <c r="V101" s="180"/>
      <c r="W101" s="180">
        <v>200</v>
      </c>
      <c r="X101" s="182"/>
      <c r="Y101" s="185">
        <f t="shared" si="24"/>
        <v>200</v>
      </c>
      <c r="Z101" s="180"/>
      <c r="AA101" s="180">
        <f t="shared" si="25"/>
        <v>200</v>
      </c>
      <c r="AB101" s="180"/>
      <c r="AC101" s="180">
        <f t="shared" si="26"/>
        <v>200</v>
      </c>
    </row>
    <row r="102" spans="1:29" ht="15.75" customHeight="1">
      <c r="A102" s="184"/>
      <c r="B102" s="178"/>
      <c r="C102" s="230">
        <v>4420</v>
      </c>
      <c r="D102" s="223" t="s">
        <v>268</v>
      </c>
      <c r="E102" s="180">
        <v>14000</v>
      </c>
      <c r="F102" s="185">
        <v>-1400</v>
      </c>
      <c r="G102" s="180">
        <f t="shared" si="33"/>
        <v>12600</v>
      </c>
      <c r="H102" s="185"/>
      <c r="I102" s="180">
        <f t="shared" si="34"/>
        <v>12600</v>
      </c>
      <c r="J102" s="180"/>
      <c r="K102" s="180">
        <f t="shared" si="35"/>
        <v>12600</v>
      </c>
      <c r="L102" s="180"/>
      <c r="M102" s="180">
        <f t="shared" si="36"/>
        <v>12600</v>
      </c>
      <c r="N102" s="180"/>
      <c r="O102" s="180">
        <f t="shared" si="37"/>
        <v>12600</v>
      </c>
      <c r="P102" s="178"/>
      <c r="Q102" s="180">
        <f t="shared" si="30"/>
        <v>12600</v>
      </c>
      <c r="R102" s="180"/>
      <c r="S102" s="180">
        <f t="shared" si="31"/>
        <v>12600</v>
      </c>
      <c r="T102" s="178"/>
      <c r="U102" s="180">
        <f t="shared" si="32"/>
        <v>12600</v>
      </c>
      <c r="V102" s="180">
        <v>-600</v>
      </c>
      <c r="W102" s="180">
        <v>100</v>
      </c>
      <c r="X102" s="182"/>
      <c r="Y102" s="185">
        <f t="shared" si="24"/>
        <v>100</v>
      </c>
      <c r="Z102" s="180"/>
      <c r="AA102" s="180">
        <f t="shared" si="25"/>
        <v>100</v>
      </c>
      <c r="AB102" s="180"/>
      <c r="AC102" s="180">
        <f t="shared" si="26"/>
        <v>100</v>
      </c>
    </row>
    <row r="103" spans="1:29" ht="15.75" customHeight="1">
      <c r="A103" s="184"/>
      <c r="B103" s="178"/>
      <c r="C103" s="230">
        <v>4700</v>
      </c>
      <c r="D103" s="231" t="s">
        <v>269</v>
      </c>
      <c r="E103" s="180"/>
      <c r="F103" s="185"/>
      <c r="G103" s="180"/>
      <c r="H103" s="185"/>
      <c r="I103" s="180"/>
      <c r="J103" s="180"/>
      <c r="K103" s="180"/>
      <c r="L103" s="180"/>
      <c r="M103" s="180"/>
      <c r="N103" s="180"/>
      <c r="O103" s="180"/>
      <c r="P103" s="178"/>
      <c r="Q103" s="180"/>
      <c r="R103" s="180"/>
      <c r="S103" s="180"/>
      <c r="T103" s="178"/>
      <c r="U103" s="180"/>
      <c r="V103" s="180"/>
      <c r="W103" s="180">
        <v>3000</v>
      </c>
      <c r="X103" s="182"/>
      <c r="Y103" s="185">
        <f t="shared" si="24"/>
        <v>3000</v>
      </c>
      <c r="Z103" s="180"/>
      <c r="AA103" s="180">
        <f t="shared" si="25"/>
        <v>3000</v>
      </c>
      <c r="AB103" s="180"/>
      <c r="AC103" s="180">
        <f t="shared" si="26"/>
        <v>3000</v>
      </c>
    </row>
    <row r="104" spans="1:29" ht="15.75" customHeight="1">
      <c r="A104" s="184"/>
      <c r="B104" s="178"/>
      <c r="C104" s="230">
        <v>4740</v>
      </c>
      <c r="D104" s="203" t="s">
        <v>242</v>
      </c>
      <c r="E104" s="180">
        <v>1000</v>
      </c>
      <c r="F104" s="185"/>
      <c r="G104" s="180">
        <f t="shared" si="33"/>
        <v>1000</v>
      </c>
      <c r="H104" s="185"/>
      <c r="I104" s="180">
        <f t="shared" si="34"/>
        <v>1000</v>
      </c>
      <c r="J104" s="180"/>
      <c r="K104" s="180">
        <f t="shared" si="35"/>
        <v>1000</v>
      </c>
      <c r="L104" s="180"/>
      <c r="M104" s="180">
        <f t="shared" si="36"/>
        <v>1000</v>
      </c>
      <c r="N104" s="180"/>
      <c r="O104" s="180">
        <f t="shared" si="37"/>
        <v>1000</v>
      </c>
      <c r="P104" s="178"/>
      <c r="Q104" s="180">
        <f t="shared" si="30"/>
        <v>1000</v>
      </c>
      <c r="R104" s="180"/>
      <c r="S104" s="180">
        <f t="shared" si="31"/>
        <v>1000</v>
      </c>
      <c r="T104" s="178"/>
      <c r="U104" s="180">
        <f t="shared" si="32"/>
        <v>1000</v>
      </c>
      <c r="V104" s="180"/>
      <c r="W104" s="180">
        <v>1000</v>
      </c>
      <c r="X104" s="182"/>
      <c r="Y104" s="185">
        <f t="shared" si="24"/>
        <v>1000</v>
      </c>
      <c r="Z104" s="180"/>
      <c r="AA104" s="180">
        <f t="shared" si="25"/>
        <v>1000</v>
      </c>
      <c r="AB104" s="180"/>
      <c r="AC104" s="180">
        <f t="shared" si="26"/>
        <v>1000</v>
      </c>
    </row>
    <row r="105" spans="1:29" ht="15.75" customHeight="1">
      <c r="A105" s="184"/>
      <c r="B105" s="178"/>
      <c r="C105" s="230">
        <v>4750</v>
      </c>
      <c r="D105" s="201" t="s">
        <v>243</v>
      </c>
      <c r="E105" s="180">
        <v>1000</v>
      </c>
      <c r="F105" s="185"/>
      <c r="G105" s="214">
        <f t="shared" si="33"/>
        <v>1000</v>
      </c>
      <c r="H105" s="185"/>
      <c r="I105" s="214">
        <f t="shared" si="34"/>
        <v>1000</v>
      </c>
      <c r="J105" s="214"/>
      <c r="K105" s="214">
        <f t="shared" si="35"/>
        <v>1000</v>
      </c>
      <c r="L105" s="214"/>
      <c r="M105" s="214">
        <f t="shared" si="36"/>
        <v>1000</v>
      </c>
      <c r="N105" s="180"/>
      <c r="O105" s="180">
        <f t="shared" si="37"/>
        <v>1000</v>
      </c>
      <c r="P105" s="178"/>
      <c r="Q105" s="180">
        <f t="shared" si="30"/>
        <v>1000</v>
      </c>
      <c r="R105" s="180">
        <v>5000</v>
      </c>
      <c r="S105" s="180">
        <f t="shared" si="31"/>
        <v>6000</v>
      </c>
      <c r="T105" s="178"/>
      <c r="U105" s="180">
        <f t="shared" si="32"/>
        <v>6000</v>
      </c>
      <c r="V105" s="180"/>
      <c r="W105" s="180">
        <v>200</v>
      </c>
      <c r="X105" s="182"/>
      <c r="Y105" s="185">
        <f t="shared" si="24"/>
        <v>200</v>
      </c>
      <c r="Z105" s="180">
        <v>500</v>
      </c>
      <c r="AA105" s="180">
        <f t="shared" si="25"/>
        <v>700</v>
      </c>
      <c r="AB105" s="180"/>
      <c r="AC105" s="180">
        <f t="shared" si="26"/>
        <v>700</v>
      </c>
    </row>
    <row r="106" spans="1:29" s="193" customFormat="1" ht="15.75" customHeight="1">
      <c r="A106" s="216"/>
      <c r="B106" s="232" t="s">
        <v>270</v>
      </c>
      <c r="C106" s="188"/>
      <c r="D106" s="187"/>
      <c r="E106" s="189">
        <f>SUM(E95:E105)</f>
        <v>240000</v>
      </c>
      <c r="F106" s="189">
        <f>SUM(F95:F105)</f>
        <v>0</v>
      </c>
      <c r="G106" s="215">
        <f>SUM(G95:G105)</f>
        <v>240000</v>
      </c>
      <c r="H106" s="189"/>
      <c r="I106" s="215">
        <f>SUM(I95:I105)</f>
        <v>240000</v>
      </c>
      <c r="J106" s="189"/>
      <c r="K106" s="215">
        <f>SUM(K95:K105)</f>
        <v>240000</v>
      </c>
      <c r="L106" s="189"/>
      <c r="M106" s="215">
        <f>SUM(M95:M105)</f>
        <v>240000</v>
      </c>
      <c r="N106" s="189"/>
      <c r="O106" s="190">
        <f t="shared" si="37"/>
        <v>240000</v>
      </c>
      <c r="P106" s="187"/>
      <c r="Q106" s="190">
        <f t="shared" si="30"/>
        <v>240000</v>
      </c>
      <c r="R106" s="190">
        <v>0</v>
      </c>
      <c r="S106" s="190">
        <f t="shared" si="31"/>
        <v>240000</v>
      </c>
      <c r="T106" s="191"/>
      <c r="U106" s="190">
        <f t="shared" si="32"/>
        <v>240000</v>
      </c>
      <c r="V106" s="190">
        <v>0</v>
      </c>
      <c r="W106" s="190">
        <f>SUM(W95:W105)</f>
        <v>318000</v>
      </c>
      <c r="X106" s="190"/>
      <c r="Y106" s="192">
        <f t="shared" si="24"/>
        <v>318000</v>
      </c>
      <c r="Z106" s="190">
        <f>SUM(Z95:Z105)</f>
        <v>0</v>
      </c>
      <c r="AA106" s="190">
        <f t="shared" si="25"/>
        <v>318000</v>
      </c>
      <c r="AB106" s="190"/>
      <c r="AC106" s="190">
        <f t="shared" si="26"/>
        <v>318000</v>
      </c>
    </row>
    <row r="107" spans="1:29" s="193" customFormat="1" ht="15.75" customHeight="1">
      <c r="A107" s="216"/>
      <c r="B107" s="195">
        <v>75020</v>
      </c>
      <c r="C107" s="230">
        <v>4010</v>
      </c>
      <c r="D107" s="223" t="s">
        <v>221</v>
      </c>
      <c r="E107" s="197"/>
      <c r="F107" s="197"/>
      <c r="G107" s="197"/>
      <c r="H107" s="197"/>
      <c r="I107" s="197"/>
      <c r="J107" s="180">
        <v>144</v>
      </c>
      <c r="K107" s="180">
        <f>I107+J107</f>
        <v>144</v>
      </c>
      <c r="L107" s="180"/>
      <c r="M107" s="180">
        <f>K107+L107</f>
        <v>144</v>
      </c>
      <c r="N107" s="197"/>
      <c r="O107" s="180">
        <f t="shared" si="37"/>
        <v>144</v>
      </c>
      <c r="P107" s="197"/>
      <c r="Q107" s="180">
        <f t="shared" si="30"/>
        <v>144</v>
      </c>
      <c r="R107" s="197"/>
      <c r="S107" s="180">
        <f t="shared" si="31"/>
        <v>144</v>
      </c>
      <c r="T107" s="197"/>
      <c r="U107" s="180">
        <f t="shared" si="32"/>
        <v>144</v>
      </c>
      <c r="V107" s="198">
        <v>1000</v>
      </c>
      <c r="W107" s="180">
        <v>3235000</v>
      </c>
      <c r="X107" s="199"/>
      <c r="Y107" s="185">
        <f t="shared" si="24"/>
        <v>3235000</v>
      </c>
      <c r="Z107" s="198">
        <v>262000</v>
      </c>
      <c r="AA107" s="180">
        <f t="shared" si="25"/>
        <v>3497000</v>
      </c>
      <c r="AB107" s="197"/>
      <c r="AC107" s="180">
        <f t="shared" si="26"/>
        <v>3497000</v>
      </c>
    </row>
    <row r="108" spans="1:29" ht="15.75" customHeight="1">
      <c r="A108" s="184"/>
      <c r="B108" s="178" t="s">
        <v>271</v>
      </c>
      <c r="C108" s="230">
        <v>4040</v>
      </c>
      <c r="D108" s="223" t="s">
        <v>223</v>
      </c>
      <c r="E108" s="180">
        <v>2450000</v>
      </c>
      <c r="F108" s="180"/>
      <c r="G108" s="180">
        <f>E108+F108</f>
        <v>2450000</v>
      </c>
      <c r="H108" s="180">
        <v>26000</v>
      </c>
      <c r="I108" s="180">
        <f>G108+H108</f>
        <v>2476000</v>
      </c>
      <c r="J108" s="180">
        <v>8800</v>
      </c>
      <c r="K108" s="180">
        <f>I108+J108</f>
        <v>2484800</v>
      </c>
      <c r="L108" s="180"/>
      <c r="M108" s="180">
        <f>K108+L108</f>
        <v>2484800</v>
      </c>
      <c r="N108" s="180"/>
      <c r="O108" s="180">
        <f t="shared" si="37"/>
        <v>2484800</v>
      </c>
      <c r="P108" s="180"/>
      <c r="Q108" s="180">
        <f t="shared" si="30"/>
        <v>2484800</v>
      </c>
      <c r="R108" s="180"/>
      <c r="S108" s="180">
        <f t="shared" si="31"/>
        <v>2484800</v>
      </c>
      <c r="T108" s="180"/>
      <c r="U108" s="180">
        <f t="shared" si="32"/>
        <v>2484800</v>
      </c>
      <c r="V108" s="180">
        <v>15000</v>
      </c>
      <c r="W108" s="180">
        <v>240000</v>
      </c>
      <c r="X108" s="182">
        <v>7500</v>
      </c>
      <c r="Y108" s="185">
        <f t="shared" si="24"/>
        <v>247500</v>
      </c>
      <c r="Z108" s="180"/>
      <c r="AA108" s="180">
        <f t="shared" si="25"/>
        <v>247500</v>
      </c>
      <c r="AB108" s="180"/>
      <c r="AC108" s="180">
        <f t="shared" si="26"/>
        <v>247500</v>
      </c>
    </row>
    <row r="109" spans="1:29" ht="15.75" customHeight="1">
      <c r="A109" s="184"/>
      <c r="B109" s="178"/>
      <c r="C109" s="230">
        <v>4110</v>
      </c>
      <c r="D109" s="223" t="s">
        <v>224</v>
      </c>
      <c r="E109" s="180">
        <v>180000</v>
      </c>
      <c r="F109" s="180"/>
      <c r="G109" s="180">
        <f aca="true" t="shared" si="38" ref="G109:G128">E109+F109</f>
        <v>180000</v>
      </c>
      <c r="H109" s="180"/>
      <c r="I109" s="180">
        <f aca="true" t="shared" si="39" ref="I109:I128">G109+H109</f>
        <v>180000</v>
      </c>
      <c r="J109" s="180">
        <v>-8800</v>
      </c>
      <c r="K109" s="180">
        <f aca="true" t="shared" si="40" ref="K109:K128">I109+J109</f>
        <v>171200</v>
      </c>
      <c r="L109" s="180"/>
      <c r="M109" s="180">
        <f aca="true" t="shared" si="41" ref="M109:M128">K109+L109</f>
        <v>171200</v>
      </c>
      <c r="N109" s="180"/>
      <c r="O109" s="180">
        <f t="shared" si="37"/>
        <v>171200</v>
      </c>
      <c r="P109" s="180"/>
      <c r="Q109" s="180">
        <f t="shared" si="30"/>
        <v>171200</v>
      </c>
      <c r="R109" s="180"/>
      <c r="S109" s="180">
        <f t="shared" si="31"/>
        <v>171200</v>
      </c>
      <c r="T109" s="180"/>
      <c r="U109" s="180">
        <f t="shared" si="32"/>
        <v>171200</v>
      </c>
      <c r="V109" s="180"/>
      <c r="W109" s="180">
        <v>525000</v>
      </c>
      <c r="X109" s="182"/>
      <c r="Y109" s="185">
        <f t="shared" si="24"/>
        <v>525000</v>
      </c>
      <c r="Z109" s="180">
        <v>40000</v>
      </c>
      <c r="AA109" s="180">
        <f t="shared" si="25"/>
        <v>565000</v>
      </c>
      <c r="AB109" s="180"/>
      <c r="AC109" s="180">
        <f t="shared" si="26"/>
        <v>565000</v>
      </c>
    </row>
    <row r="110" spans="1:29" ht="15.75" customHeight="1">
      <c r="A110" s="184"/>
      <c r="B110" s="178"/>
      <c r="C110" s="230">
        <v>4120</v>
      </c>
      <c r="D110" s="223" t="s">
        <v>225</v>
      </c>
      <c r="E110" s="180">
        <v>420000</v>
      </c>
      <c r="F110" s="180"/>
      <c r="G110" s="180">
        <f t="shared" si="38"/>
        <v>420000</v>
      </c>
      <c r="H110" s="180">
        <v>3200</v>
      </c>
      <c r="I110" s="180">
        <f t="shared" si="39"/>
        <v>423200</v>
      </c>
      <c r="J110" s="180"/>
      <c r="K110" s="180">
        <f t="shared" si="40"/>
        <v>423200</v>
      </c>
      <c r="L110" s="180"/>
      <c r="M110" s="180">
        <f t="shared" si="41"/>
        <v>423200</v>
      </c>
      <c r="N110" s="180"/>
      <c r="O110" s="180">
        <f t="shared" si="37"/>
        <v>423200</v>
      </c>
      <c r="P110" s="180"/>
      <c r="Q110" s="180">
        <f t="shared" si="30"/>
        <v>423200</v>
      </c>
      <c r="R110" s="180"/>
      <c r="S110" s="180">
        <f t="shared" si="31"/>
        <v>423200</v>
      </c>
      <c r="T110" s="180">
        <v>-20000</v>
      </c>
      <c r="U110" s="180">
        <f t="shared" si="32"/>
        <v>403200</v>
      </c>
      <c r="V110" s="180">
        <v>5000</v>
      </c>
      <c r="W110" s="180">
        <v>82000</v>
      </c>
      <c r="X110" s="182"/>
      <c r="Y110" s="185">
        <f t="shared" si="24"/>
        <v>82000</v>
      </c>
      <c r="Z110" s="180">
        <v>9800</v>
      </c>
      <c r="AA110" s="180">
        <f t="shared" si="25"/>
        <v>91800</v>
      </c>
      <c r="AB110" s="180"/>
      <c r="AC110" s="180">
        <f t="shared" si="26"/>
        <v>91800</v>
      </c>
    </row>
    <row r="111" spans="1:29" ht="15.75" customHeight="1">
      <c r="A111" s="184"/>
      <c r="B111" s="178"/>
      <c r="C111" s="230">
        <v>4170</v>
      </c>
      <c r="D111" s="223" t="s">
        <v>272</v>
      </c>
      <c r="E111" s="180">
        <v>65000</v>
      </c>
      <c r="F111" s="180"/>
      <c r="G111" s="180">
        <f t="shared" si="38"/>
        <v>65000</v>
      </c>
      <c r="H111" s="180">
        <v>800</v>
      </c>
      <c r="I111" s="180">
        <f t="shared" si="39"/>
        <v>65800</v>
      </c>
      <c r="J111" s="180"/>
      <c r="K111" s="180">
        <f t="shared" si="40"/>
        <v>65800</v>
      </c>
      <c r="L111" s="180"/>
      <c r="M111" s="180">
        <f t="shared" si="41"/>
        <v>65800</v>
      </c>
      <c r="N111" s="180"/>
      <c r="O111" s="180">
        <f t="shared" si="37"/>
        <v>65800</v>
      </c>
      <c r="P111" s="180"/>
      <c r="Q111" s="180">
        <f t="shared" si="30"/>
        <v>65800</v>
      </c>
      <c r="R111" s="180"/>
      <c r="S111" s="180">
        <f t="shared" si="31"/>
        <v>65800</v>
      </c>
      <c r="T111" s="180"/>
      <c r="U111" s="180">
        <f t="shared" si="32"/>
        <v>65800</v>
      </c>
      <c r="V111" s="180"/>
      <c r="W111" s="180">
        <v>15000</v>
      </c>
      <c r="X111" s="182"/>
      <c r="Y111" s="185">
        <f t="shared" si="24"/>
        <v>15000</v>
      </c>
      <c r="Z111" s="180">
        <v>10800</v>
      </c>
      <c r="AA111" s="180">
        <f t="shared" si="25"/>
        <v>25800</v>
      </c>
      <c r="AB111" s="180"/>
      <c r="AC111" s="180">
        <f t="shared" si="26"/>
        <v>25800</v>
      </c>
    </row>
    <row r="112" spans="1:29" ht="15.75" customHeight="1">
      <c r="A112" s="184"/>
      <c r="B112" s="178"/>
      <c r="C112" s="230">
        <v>4210</v>
      </c>
      <c r="D112" s="223" t="s">
        <v>227</v>
      </c>
      <c r="E112" s="180">
        <v>5000</v>
      </c>
      <c r="F112" s="180"/>
      <c r="G112" s="180">
        <f t="shared" si="38"/>
        <v>5000</v>
      </c>
      <c r="H112" s="180"/>
      <c r="I112" s="180">
        <f t="shared" si="39"/>
        <v>5000</v>
      </c>
      <c r="J112" s="180"/>
      <c r="K112" s="180">
        <f t="shared" si="40"/>
        <v>5000</v>
      </c>
      <c r="L112" s="180"/>
      <c r="M112" s="180">
        <f t="shared" si="41"/>
        <v>5000</v>
      </c>
      <c r="N112" s="180"/>
      <c r="O112" s="180">
        <f t="shared" si="37"/>
        <v>5000</v>
      </c>
      <c r="P112" s="180"/>
      <c r="Q112" s="180">
        <f t="shared" si="30"/>
        <v>5000</v>
      </c>
      <c r="R112" s="180"/>
      <c r="S112" s="180">
        <f t="shared" si="31"/>
        <v>5000</v>
      </c>
      <c r="T112" s="180"/>
      <c r="U112" s="180">
        <f t="shared" si="32"/>
        <v>5000</v>
      </c>
      <c r="V112" s="180">
        <v>2000</v>
      </c>
      <c r="W112" s="180">
        <v>200000</v>
      </c>
      <c r="X112" s="182">
        <v>10000</v>
      </c>
      <c r="Y112" s="185">
        <f t="shared" si="24"/>
        <v>210000</v>
      </c>
      <c r="Z112" s="180">
        <v>-20000</v>
      </c>
      <c r="AA112" s="180">
        <f t="shared" si="25"/>
        <v>190000</v>
      </c>
      <c r="AB112" s="180">
        <v>-10000</v>
      </c>
      <c r="AC112" s="180">
        <f t="shared" si="26"/>
        <v>180000</v>
      </c>
    </row>
    <row r="113" spans="1:29" ht="15.75" customHeight="1">
      <c r="A113" s="184"/>
      <c r="B113" s="178"/>
      <c r="C113" s="230">
        <v>4260</v>
      </c>
      <c r="D113" s="223" t="s">
        <v>229</v>
      </c>
      <c r="E113" s="180">
        <v>150000</v>
      </c>
      <c r="F113" s="180"/>
      <c r="G113" s="180">
        <f t="shared" si="38"/>
        <v>150000</v>
      </c>
      <c r="H113" s="180"/>
      <c r="I113" s="180">
        <f t="shared" si="39"/>
        <v>150000</v>
      </c>
      <c r="J113" s="180"/>
      <c r="K113" s="180">
        <f t="shared" si="40"/>
        <v>150000</v>
      </c>
      <c r="L113" s="180"/>
      <c r="M113" s="180">
        <f t="shared" si="41"/>
        <v>150000</v>
      </c>
      <c r="N113" s="180"/>
      <c r="O113" s="180">
        <f t="shared" si="37"/>
        <v>150000</v>
      </c>
      <c r="P113" s="180"/>
      <c r="Q113" s="180">
        <f t="shared" si="30"/>
        <v>150000</v>
      </c>
      <c r="R113" s="180"/>
      <c r="S113" s="180">
        <f t="shared" si="31"/>
        <v>150000</v>
      </c>
      <c r="T113" s="180">
        <v>15000</v>
      </c>
      <c r="U113" s="180">
        <f t="shared" si="32"/>
        <v>165000</v>
      </c>
      <c r="V113" s="180">
        <v>10300</v>
      </c>
      <c r="W113" s="180">
        <v>65000</v>
      </c>
      <c r="X113" s="182"/>
      <c r="Y113" s="185">
        <f t="shared" si="24"/>
        <v>65000</v>
      </c>
      <c r="Z113" s="180"/>
      <c r="AA113" s="180">
        <f t="shared" si="25"/>
        <v>65000</v>
      </c>
      <c r="AB113" s="180"/>
      <c r="AC113" s="180">
        <f t="shared" si="26"/>
        <v>65000</v>
      </c>
    </row>
    <row r="114" spans="1:29" ht="15.75" customHeight="1">
      <c r="A114" s="184"/>
      <c r="B114" s="178"/>
      <c r="C114" s="230">
        <v>4270</v>
      </c>
      <c r="D114" s="223" t="s">
        <v>230</v>
      </c>
      <c r="E114" s="180">
        <v>50000</v>
      </c>
      <c r="F114" s="180"/>
      <c r="G114" s="180">
        <f t="shared" si="38"/>
        <v>50000</v>
      </c>
      <c r="H114" s="180"/>
      <c r="I114" s="180">
        <f t="shared" si="39"/>
        <v>50000</v>
      </c>
      <c r="J114" s="180"/>
      <c r="K114" s="180">
        <f t="shared" si="40"/>
        <v>50000</v>
      </c>
      <c r="L114" s="180"/>
      <c r="M114" s="180">
        <f t="shared" si="41"/>
        <v>50000</v>
      </c>
      <c r="N114" s="180"/>
      <c r="O114" s="180">
        <f t="shared" si="37"/>
        <v>50000</v>
      </c>
      <c r="P114" s="180"/>
      <c r="Q114" s="180">
        <f t="shared" si="30"/>
        <v>50000</v>
      </c>
      <c r="R114" s="180"/>
      <c r="S114" s="180">
        <f t="shared" si="31"/>
        <v>50000</v>
      </c>
      <c r="T114" s="180"/>
      <c r="U114" s="180">
        <f t="shared" si="32"/>
        <v>50000</v>
      </c>
      <c r="V114" s="180"/>
      <c r="W114" s="180">
        <v>62000</v>
      </c>
      <c r="X114" s="182"/>
      <c r="Y114" s="185">
        <f t="shared" si="24"/>
        <v>62000</v>
      </c>
      <c r="Z114" s="180"/>
      <c r="AA114" s="180">
        <f t="shared" si="25"/>
        <v>62000</v>
      </c>
      <c r="AB114" s="180"/>
      <c r="AC114" s="180">
        <f t="shared" si="26"/>
        <v>62000</v>
      </c>
    </row>
    <row r="115" spans="1:29" ht="15.75" customHeight="1">
      <c r="A115" s="184"/>
      <c r="B115" s="178"/>
      <c r="C115" s="230">
        <v>4280</v>
      </c>
      <c r="D115" s="223" t="s">
        <v>231</v>
      </c>
      <c r="E115" s="180">
        <v>50000</v>
      </c>
      <c r="F115" s="180"/>
      <c r="G115" s="180">
        <f t="shared" si="38"/>
        <v>50000</v>
      </c>
      <c r="H115" s="180"/>
      <c r="I115" s="180">
        <f t="shared" si="39"/>
        <v>50000</v>
      </c>
      <c r="J115" s="180">
        <v>65700</v>
      </c>
      <c r="K115" s="180">
        <f t="shared" si="40"/>
        <v>115700</v>
      </c>
      <c r="L115" s="180"/>
      <c r="M115" s="180">
        <f t="shared" si="41"/>
        <v>115700</v>
      </c>
      <c r="N115" s="180"/>
      <c r="O115" s="180">
        <f t="shared" si="37"/>
        <v>115700</v>
      </c>
      <c r="P115" s="180">
        <v>-85000</v>
      </c>
      <c r="Q115" s="180">
        <f t="shared" si="30"/>
        <v>30700</v>
      </c>
      <c r="R115" s="180">
        <v>35000</v>
      </c>
      <c r="S115" s="180">
        <f t="shared" si="31"/>
        <v>65700</v>
      </c>
      <c r="T115" s="180"/>
      <c r="U115" s="180">
        <f t="shared" si="32"/>
        <v>65700</v>
      </c>
      <c r="V115" s="180">
        <v>20000</v>
      </c>
      <c r="W115" s="180">
        <v>3000</v>
      </c>
      <c r="X115" s="182"/>
      <c r="Y115" s="185">
        <f t="shared" si="24"/>
        <v>3000</v>
      </c>
      <c r="Z115" s="180"/>
      <c r="AA115" s="180">
        <f t="shared" si="25"/>
        <v>3000</v>
      </c>
      <c r="AB115" s="180"/>
      <c r="AC115" s="180">
        <f t="shared" si="26"/>
        <v>3000</v>
      </c>
    </row>
    <row r="116" spans="1:29" ht="15.75" customHeight="1">
      <c r="A116" s="184"/>
      <c r="B116" s="178"/>
      <c r="C116" s="230">
        <v>4300</v>
      </c>
      <c r="D116" s="223" t="s">
        <v>211</v>
      </c>
      <c r="E116" s="180">
        <v>5000</v>
      </c>
      <c r="F116" s="180"/>
      <c r="G116" s="180">
        <f t="shared" si="38"/>
        <v>5000</v>
      </c>
      <c r="H116" s="180"/>
      <c r="I116" s="180">
        <f t="shared" si="39"/>
        <v>5000</v>
      </c>
      <c r="J116" s="180"/>
      <c r="K116" s="180">
        <f t="shared" si="40"/>
        <v>5000</v>
      </c>
      <c r="L116" s="180"/>
      <c r="M116" s="180">
        <f t="shared" si="41"/>
        <v>5000</v>
      </c>
      <c r="N116" s="180"/>
      <c r="O116" s="180">
        <f t="shared" si="37"/>
        <v>5000</v>
      </c>
      <c r="P116" s="180"/>
      <c r="Q116" s="180">
        <f t="shared" si="30"/>
        <v>5000</v>
      </c>
      <c r="R116" s="180"/>
      <c r="S116" s="180">
        <f t="shared" si="31"/>
        <v>5000</v>
      </c>
      <c r="T116" s="180"/>
      <c r="U116" s="180">
        <f t="shared" si="32"/>
        <v>5000</v>
      </c>
      <c r="V116" s="180">
        <v>-1000</v>
      </c>
      <c r="W116" s="180">
        <v>1300000</v>
      </c>
      <c r="X116" s="182">
        <v>-7500</v>
      </c>
      <c r="Y116" s="185">
        <f t="shared" si="24"/>
        <v>1292500</v>
      </c>
      <c r="Z116" s="180">
        <v>-600</v>
      </c>
      <c r="AA116" s="180">
        <f t="shared" si="25"/>
        <v>1291900</v>
      </c>
      <c r="AB116" s="180"/>
      <c r="AC116" s="180">
        <f t="shared" si="26"/>
        <v>1291900</v>
      </c>
    </row>
    <row r="117" spans="1:29" ht="15.75" customHeight="1">
      <c r="A117" s="184"/>
      <c r="B117" s="178"/>
      <c r="C117" s="230">
        <v>4350</v>
      </c>
      <c r="D117" s="223" t="s">
        <v>232</v>
      </c>
      <c r="E117" s="180">
        <v>1016000</v>
      </c>
      <c r="F117" s="180"/>
      <c r="G117" s="180">
        <f t="shared" si="38"/>
        <v>1016000</v>
      </c>
      <c r="H117" s="180">
        <v>200000</v>
      </c>
      <c r="I117" s="180">
        <f t="shared" si="39"/>
        <v>1216000</v>
      </c>
      <c r="J117" s="180">
        <v>10000</v>
      </c>
      <c r="K117" s="180">
        <f t="shared" si="40"/>
        <v>1226000</v>
      </c>
      <c r="L117" s="180"/>
      <c r="M117" s="180">
        <f t="shared" si="41"/>
        <v>1226000</v>
      </c>
      <c r="N117" s="180"/>
      <c r="O117" s="180">
        <f t="shared" si="37"/>
        <v>1226000</v>
      </c>
      <c r="P117" s="180">
        <v>97000</v>
      </c>
      <c r="Q117" s="180">
        <f t="shared" si="30"/>
        <v>1323000</v>
      </c>
      <c r="R117" s="180"/>
      <c r="S117" s="180">
        <f t="shared" si="31"/>
        <v>1323000</v>
      </c>
      <c r="T117" s="180"/>
      <c r="U117" s="180">
        <f t="shared" si="32"/>
        <v>1323000</v>
      </c>
      <c r="V117" s="180"/>
      <c r="W117" s="180">
        <v>20000</v>
      </c>
      <c r="X117" s="182"/>
      <c r="Y117" s="185">
        <f t="shared" si="24"/>
        <v>20000</v>
      </c>
      <c r="Z117" s="180"/>
      <c r="AA117" s="180">
        <f t="shared" si="25"/>
        <v>20000</v>
      </c>
      <c r="AB117" s="180"/>
      <c r="AC117" s="180">
        <f t="shared" si="26"/>
        <v>20000</v>
      </c>
    </row>
    <row r="118" spans="1:29" ht="15.75" customHeight="1">
      <c r="A118" s="184"/>
      <c r="B118" s="178"/>
      <c r="C118" s="230">
        <v>4360</v>
      </c>
      <c r="D118" s="201" t="s">
        <v>233</v>
      </c>
      <c r="E118" s="180">
        <v>15000</v>
      </c>
      <c r="F118" s="180"/>
      <c r="G118" s="180">
        <f t="shared" si="38"/>
        <v>15000</v>
      </c>
      <c r="H118" s="180"/>
      <c r="I118" s="180">
        <f t="shared" si="39"/>
        <v>15000</v>
      </c>
      <c r="J118" s="180"/>
      <c r="K118" s="180">
        <f t="shared" si="40"/>
        <v>15000</v>
      </c>
      <c r="L118" s="180"/>
      <c r="M118" s="180">
        <f t="shared" si="41"/>
        <v>15000</v>
      </c>
      <c r="N118" s="180"/>
      <c r="O118" s="180">
        <f t="shared" si="37"/>
        <v>15000</v>
      </c>
      <c r="P118" s="180"/>
      <c r="Q118" s="180">
        <f t="shared" si="30"/>
        <v>15000</v>
      </c>
      <c r="R118" s="180"/>
      <c r="S118" s="180">
        <f t="shared" si="31"/>
        <v>15000</v>
      </c>
      <c r="T118" s="180"/>
      <c r="U118" s="180">
        <f t="shared" si="32"/>
        <v>15000</v>
      </c>
      <c r="V118" s="180"/>
      <c r="W118" s="180">
        <v>30000</v>
      </c>
      <c r="X118" s="182"/>
      <c r="Y118" s="185">
        <f t="shared" si="24"/>
        <v>30000</v>
      </c>
      <c r="Z118" s="180"/>
      <c r="AA118" s="180">
        <f t="shared" si="25"/>
        <v>30000</v>
      </c>
      <c r="AB118" s="180"/>
      <c r="AC118" s="180">
        <f t="shared" si="26"/>
        <v>30000</v>
      </c>
    </row>
    <row r="119" spans="1:29" ht="15.75" customHeight="1">
      <c r="A119" s="184"/>
      <c r="B119" s="178"/>
      <c r="C119" s="230">
        <v>4370</v>
      </c>
      <c r="D119" s="202" t="s">
        <v>234</v>
      </c>
      <c r="E119" s="180">
        <v>1000</v>
      </c>
      <c r="F119" s="180"/>
      <c r="G119" s="180">
        <f t="shared" si="38"/>
        <v>1000</v>
      </c>
      <c r="H119" s="180"/>
      <c r="I119" s="180">
        <f t="shared" si="39"/>
        <v>1000</v>
      </c>
      <c r="J119" s="180">
        <v>-144</v>
      </c>
      <c r="K119" s="180">
        <f t="shared" si="40"/>
        <v>856</v>
      </c>
      <c r="L119" s="180"/>
      <c r="M119" s="180">
        <f t="shared" si="41"/>
        <v>856</v>
      </c>
      <c r="N119" s="180">
        <v>-100</v>
      </c>
      <c r="O119" s="180">
        <f t="shared" si="37"/>
        <v>756</v>
      </c>
      <c r="P119" s="180"/>
      <c r="Q119" s="180">
        <f t="shared" si="30"/>
        <v>756</v>
      </c>
      <c r="R119" s="180"/>
      <c r="S119" s="180">
        <f t="shared" si="31"/>
        <v>756</v>
      </c>
      <c r="T119" s="180"/>
      <c r="U119" s="180">
        <f t="shared" si="32"/>
        <v>756</v>
      </c>
      <c r="V119" s="180"/>
      <c r="W119" s="180">
        <v>30000</v>
      </c>
      <c r="X119" s="182"/>
      <c r="Y119" s="185">
        <f t="shared" si="24"/>
        <v>30000</v>
      </c>
      <c r="Z119" s="180"/>
      <c r="AA119" s="180">
        <f t="shared" si="25"/>
        <v>30000</v>
      </c>
      <c r="AB119" s="180"/>
      <c r="AC119" s="180">
        <f t="shared" si="26"/>
        <v>30000</v>
      </c>
    </row>
    <row r="120" spans="1:29" ht="15.75" customHeight="1">
      <c r="A120" s="184"/>
      <c r="B120" s="178"/>
      <c r="C120" s="230">
        <v>4410</v>
      </c>
      <c r="D120" s="223" t="s">
        <v>273</v>
      </c>
      <c r="E120" s="180">
        <v>10000</v>
      </c>
      <c r="F120" s="180"/>
      <c r="G120" s="180">
        <f t="shared" si="38"/>
        <v>10000</v>
      </c>
      <c r="H120" s="180"/>
      <c r="I120" s="180">
        <f t="shared" si="39"/>
        <v>10000</v>
      </c>
      <c r="J120" s="180"/>
      <c r="K120" s="180">
        <f t="shared" si="40"/>
        <v>10000</v>
      </c>
      <c r="L120" s="180"/>
      <c r="M120" s="180">
        <f t="shared" si="41"/>
        <v>10000</v>
      </c>
      <c r="N120" s="180">
        <v>-1050</v>
      </c>
      <c r="O120" s="180">
        <f t="shared" si="37"/>
        <v>8950</v>
      </c>
      <c r="P120" s="180"/>
      <c r="Q120" s="180">
        <f t="shared" si="30"/>
        <v>8950</v>
      </c>
      <c r="R120" s="180"/>
      <c r="S120" s="180">
        <f t="shared" si="31"/>
        <v>8950</v>
      </c>
      <c r="T120" s="180"/>
      <c r="U120" s="180">
        <f t="shared" si="32"/>
        <v>8950</v>
      </c>
      <c r="V120" s="180"/>
      <c r="W120" s="180">
        <v>37000</v>
      </c>
      <c r="X120" s="182"/>
      <c r="Y120" s="185">
        <f t="shared" si="24"/>
        <v>37000</v>
      </c>
      <c r="Z120" s="180"/>
      <c r="AA120" s="180">
        <f t="shared" si="25"/>
        <v>37000</v>
      </c>
      <c r="AB120" s="180"/>
      <c r="AC120" s="180">
        <f t="shared" si="26"/>
        <v>37000</v>
      </c>
    </row>
    <row r="121" spans="1:29" ht="15.75" customHeight="1">
      <c r="A121" s="184"/>
      <c r="B121" s="178"/>
      <c r="C121" s="230">
        <v>4420</v>
      </c>
      <c r="D121" s="223" t="s">
        <v>268</v>
      </c>
      <c r="E121" s="180">
        <v>53000</v>
      </c>
      <c r="F121" s="180"/>
      <c r="G121" s="180">
        <f t="shared" si="38"/>
        <v>53000</v>
      </c>
      <c r="H121" s="180"/>
      <c r="I121" s="180">
        <f t="shared" si="39"/>
        <v>53000</v>
      </c>
      <c r="J121" s="180"/>
      <c r="K121" s="180">
        <f t="shared" si="40"/>
        <v>53000</v>
      </c>
      <c r="L121" s="180"/>
      <c r="M121" s="180">
        <f t="shared" si="41"/>
        <v>53000</v>
      </c>
      <c r="N121" s="180"/>
      <c r="O121" s="180">
        <f t="shared" si="37"/>
        <v>53000</v>
      </c>
      <c r="P121" s="180">
        <v>6000</v>
      </c>
      <c r="Q121" s="180">
        <f t="shared" si="30"/>
        <v>59000</v>
      </c>
      <c r="R121" s="180"/>
      <c r="S121" s="180">
        <f t="shared" si="31"/>
        <v>59000</v>
      </c>
      <c r="T121" s="180"/>
      <c r="U121" s="180">
        <f t="shared" si="32"/>
        <v>59000</v>
      </c>
      <c r="V121" s="180"/>
      <c r="W121" s="180">
        <v>500</v>
      </c>
      <c r="X121" s="182"/>
      <c r="Y121" s="185">
        <f t="shared" si="24"/>
        <v>500</v>
      </c>
      <c r="Z121" s="180">
        <v>100</v>
      </c>
      <c r="AA121" s="180">
        <f t="shared" si="25"/>
        <v>600</v>
      </c>
      <c r="AB121" s="180"/>
      <c r="AC121" s="180">
        <f t="shared" si="26"/>
        <v>600</v>
      </c>
    </row>
    <row r="122" spans="1:29" ht="15.75" customHeight="1">
      <c r="A122" s="184"/>
      <c r="B122" s="178"/>
      <c r="C122" s="230">
        <v>4430</v>
      </c>
      <c r="D122" s="223" t="s">
        <v>236</v>
      </c>
      <c r="E122" s="180"/>
      <c r="F122" s="180"/>
      <c r="G122" s="180"/>
      <c r="H122" s="180"/>
      <c r="I122" s="180"/>
      <c r="J122" s="180"/>
      <c r="K122" s="180"/>
      <c r="L122" s="180"/>
      <c r="M122" s="180">
        <v>0</v>
      </c>
      <c r="N122" s="180">
        <v>1050</v>
      </c>
      <c r="O122" s="180">
        <f t="shared" si="37"/>
        <v>1050</v>
      </c>
      <c r="P122" s="180"/>
      <c r="Q122" s="180">
        <f t="shared" si="30"/>
        <v>1050</v>
      </c>
      <c r="R122" s="180"/>
      <c r="S122" s="180">
        <f t="shared" si="31"/>
        <v>1050</v>
      </c>
      <c r="T122" s="180"/>
      <c r="U122" s="180">
        <f t="shared" si="32"/>
        <v>1050</v>
      </c>
      <c r="V122" s="180"/>
      <c r="W122" s="180">
        <v>25000</v>
      </c>
      <c r="X122" s="182"/>
      <c r="Y122" s="185">
        <f t="shared" si="24"/>
        <v>25000</v>
      </c>
      <c r="Z122" s="180"/>
      <c r="AA122" s="180">
        <f t="shared" si="25"/>
        <v>25000</v>
      </c>
      <c r="AB122" s="180"/>
      <c r="AC122" s="180">
        <f t="shared" si="26"/>
        <v>25000</v>
      </c>
    </row>
    <row r="123" spans="1:29" ht="15.75" customHeight="1">
      <c r="A123" s="184"/>
      <c r="B123" s="178"/>
      <c r="C123" s="230">
        <v>4440</v>
      </c>
      <c r="D123" s="223" t="s">
        <v>237</v>
      </c>
      <c r="E123" s="180"/>
      <c r="F123" s="180"/>
      <c r="G123" s="180"/>
      <c r="H123" s="180"/>
      <c r="I123" s="180"/>
      <c r="J123" s="180"/>
      <c r="K123" s="180"/>
      <c r="L123" s="180"/>
      <c r="M123" s="180">
        <v>0</v>
      </c>
      <c r="N123" s="180">
        <v>100</v>
      </c>
      <c r="O123" s="180">
        <f t="shared" si="37"/>
        <v>100</v>
      </c>
      <c r="P123" s="180"/>
      <c r="Q123" s="180">
        <f t="shared" si="30"/>
        <v>100</v>
      </c>
      <c r="R123" s="180"/>
      <c r="S123" s="180">
        <f t="shared" si="31"/>
        <v>100</v>
      </c>
      <c r="T123" s="180"/>
      <c r="U123" s="180">
        <f t="shared" si="32"/>
        <v>100</v>
      </c>
      <c r="V123" s="180"/>
      <c r="W123" s="180">
        <v>73000</v>
      </c>
      <c r="X123" s="182"/>
      <c r="Y123" s="185">
        <f t="shared" si="24"/>
        <v>73000</v>
      </c>
      <c r="Z123" s="180"/>
      <c r="AA123" s="180">
        <f t="shared" si="25"/>
        <v>73000</v>
      </c>
      <c r="AB123" s="180"/>
      <c r="AC123" s="180">
        <f t="shared" si="26"/>
        <v>73000</v>
      </c>
    </row>
    <row r="124" spans="1:29" ht="15.75" customHeight="1">
      <c r="A124" s="184"/>
      <c r="B124" s="178"/>
      <c r="C124" s="230">
        <v>4580</v>
      </c>
      <c r="D124" s="223" t="s">
        <v>274</v>
      </c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>
        <v>500</v>
      </c>
      <c r="X124" s="182"/>
      <c r="Y124" s="185">
        <f t="shared" si="24"/>
        <v>500</v>
      </c>
      <c r="Z124" s="180"/>
      <c r="AA124" s="180">
        <f t="shared" si="25"/>
        <v>500</v>
      </c>
      <c r="AB124" s="180"/>
      <c r="AC124" s="180">
        <f t="shared" si="26"/>
        <v>500</v>
      </c>
    </row>
    <row r="125" spans="1:29" ht="15.75" customHeight="1">
      <c r="A125" s="184"/>
      <c r="B125" s="178"/>
      <c r="C125" s="230">
        <v>4610</v>
      </c>
      <c r="D125" s="213" t="s">
        <v>252</v>
      </c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2"/>
      <c r="Y125" s="185">
        <v>0</v>
      </c>
      <c r="Z125" s="180">
        <v>500</v>
      </c>
      <c r="AA125" s="180">
        <v>500</v>
      </c>
      <c r="AB125" s="180"/>
      <c r="AC125" s="180">
        <f t="shared" si="26"/>
        <v>500</v>
      </c>
    </row>
    <row r="126" spans="1:29" ht="15.75" customHeight="1">
      <c r="A126" s="184"/>
      <c r="B126" s="178"/>
      <c r="C126" s="230">
        <v>4700</v>
      </c>
      <c r="D126" s="178" t="s">
        <v>241</v>
      </c>
      <c r="E126" s="180"/>
      <c r="F126" s="180"/>
      <c r="G126" s="180"/>
      <c r="H126" s="180"/>
      <c r="I126" s="180"/>
      <c r="J126" s="180">
        <v>14300</v>
      </c>
      <c r="K126" s="180">
        <f t="shared" si="40"/>
        <v>14300</v>
      </c>
      <c r="L126" s="180"/>
      <c r="M126" s="180">
        <f t="shared" si="41"/>
        <v>14300</v>
      </c>
      <c r="N126" s="180"/>
      <c r="O126" s="180">
        <f t="shared" si="37"/>
        <v>14300</v>
      </c>
      <c r="P126" s="180"/>
      <c r="Q126" s="180">
        <f t="shared" si="30"/>
        <v>14300</v>
      </c>
      <c r="R126" s="180"/>
      <c r="S126" s="180">
        <f t="shared" si="31"/>
        <v>14300</v>
      </c>
      <c r="T126" s="180"/>
      <c r="U126" s="180">
        <f t="shared" si="32"/>
        <v>14300</v>
      </c>
      <c r="V126" s="180">
        <v>2700</v>
      </c>
      <c r="W126" s="180">
        <v>30000</v>
      </c>
      <c r="X126" s="182"/>
      <c r="Y126" s="185">
        <f t="shared" si="24"/>
        <v>30000</v>
      </c>
      <c r="Z126" s="180"/>
      <c r="AA126" s="180">
        <f t="shared" si="25"/>
        <v>30000</v>
      </c>
      <c r="AB126" s="180"/>
      <c r="AC126" s="180">
        <f t="shared" si="26"/>
        <v>30000</v>
      </c>
    </row>
    <row r="127" spans="1:29" ht="15.75" customHeight="1">
      <c r="A127" s="184"/>
      <c r="B127" s="178"/>
      <c r="C127" s="230">
        <v>4740</v>
      </c>
      <c r="D127" s="203" t="s">
        <v>242</v>
      </c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>
        <v>0</v>
      </c>
      <c r="P127" s="180">
        <v>100000</v>
      </c>
      <c r="Q127" s="180">
        <f t="shared" si="30"/>
        <v>100000</v>
      </c>
      <c r="R127" s="180">
        <v>-35000</v>
      </c>
      <c r="S127" s="180">
        <f t="shared" si="31"/>
        <v>65000</v>
      </c>
      <c r="T127" s="180"/>
      <c r="U127" s="180">
        <f t="shared" si="32"/>
        <v>65000</v>
      </c>
      <c r="V127" s="180"/>
      <c r="W127" s="180">
        <v>12500</v>
      </c>
      <c r="X127" s="182"/>
      <c r="Y127" s="185">
        <f t="shared" si="24"/>
        <v>12500</v>
      </c>
      <c r="Z127" s="180"/>
      <c r="AA127" s="180">
        <f t="shared" si="25"/>
        <v>12500</v>
      </c>
      <c r="AB127" s="180"/>
      <c r="AC127" s="180">
        <f t="shared" si="26"/>
        <v>12500</v>
      </c>
    </row>
    <row r="128" spans="1:29" ht="15.75" customHeight="1">
      <c r="A128" s="184"/>
      <c r="B128" s="178"/>
      <c r="C128" s="230">
        <v>4750</v>
      </c>
      <c r="D128" s="201" t="s">
        <v>243</v>
      </c>
      <c r="E128" s="180">
        <v>30000</v>
      </c>
      <c r="F128" s="180"/>
      <c r="G128" s="180">
        <f t="shared" si="38"/>
        <v>30000</v>
      </c>
      <c r="H128" s="180"/>
      <c r="I128" s="180">
        <f t="shared" si="39"/>
        <v>30000</v>
      </c>
      <c r="J128" s="180">
        <v>40000</v>
      </c>
      <c r="K128" s="180">
        <f t="shared" si="40"/>
        <v>70000</v>
      </c>
      <c r="L128" s="180"/>
      <c r="M128" s="180">
        <f t="shared" si="41"/>
        <v>70000</v>
      </c>
      <c r="N128" s="180"/>
      <c r="O128" s="180">
        <f t="shared" si="37"/>
        <v>70000</v>
      </c>
      <c r="P128" s="180"/>
      <c r="Q128" s="180">
        <f t="shared" si="30"/>
        <v>70000</v>
      </c>
      <c r="R128" s="180"/>
      <c r="S128" s="180">
        <f t="shared" si="31"/>
        <v>70000</v>
      </c>
      <c r="T128" s="180"/>
      <c r="U128" s="180">
        <f t="shared" si="32"/>
        <v>70000</v>
      </c>
      <c r="V128" s="180"/>
      <c r="W128" s="180">
        <v>30000</v>
      </c>
      <c r="X128" s="182"/>
      <c r="Y128" s="185">
        <f t="shared" si="24"/>
        <v>30000</v>
      </c>
      <c r="Z128" s="180">
        <v>20000</v>
      </c>
      <c r="AA128" s="180">
        <f t="shared" si="25"/>
        <v>50000</v>
      </c>
      <c r="AB128" s="180"/>
      <c r="AC128" s="180">
        <f t="shared" si="26"/>
        <v>50000</v>
      </c>
    </row>
    <row r="129" spans="1:29" ht="15.75" customHeight="1">
      <c r="A129" s="184"/>
      <c r="B129" s="178"/>
      <c r="C129" s="233">
        <v>6050</v>
      </c>
      <c r="D129" s="201" t="s">
        <v>244</v>
      </c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2"/>
      <c r="Y129" s="185">
        <v>0</v>
      </c>
      <c r="Z129" s="180">
        <v>25000</v>
      </c>
      <c r="AA129" s="180">
        <v>25000</v>
      </c>
      <c r="AB129" s="180"/>
      <c r="AC129" s="180">
        <f t="shared" si="26"/>
        <v>25000</v>
      </c>
    </row>
    <row r="130" spans="1:29" ht="15.75" customHeight="1">
      <c r="A130" s="184"/>
      <c r="B130" s="178"/>
      <c r="C130" s="177">
        <v>6060</v>
      </c>
      <c r="D130" s="201" t="s">
        <v>262</v>
      </c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>
        <v>44000</v>
      </c>
      <c r="X130" s="182"/>
      <c r="Y130" s="185">
        <f t="shared" si="24"/>
        <v>44000</v>
      </c>
      <c r="Z130" s="180">
        <v>4000</v>
      </c>
      <c r="AA130" s="180">
        <f t="shared" si="25"/>
        <v>48000</v>
      </c>
      <c r="AB130" s="180"/>
      <c r="AC130" s="180">
        <f t="shared" si="26"/>
        <v>48000</v>
      </c>
    </row>
    <row r="131" spans="1:29" s="193" customFormat="1" ht="16.5" customHeight="1">
      <c r="A131" s="216"/>
      <c r="B131" s="187" t="s">
        <v>275</v>
      </c>
      <c r="C131" s="234"/>
      <c r="D131" s="187"/>
      <c r="E131" s="189">
        <f>SUM(E108:E128)</f>
        <v>4500000</v>
      </c>
      <c r="F131" s="189"/>
      <c r="G131" s="189">
        <f>SUM(G108:G128)</f>
        <v>4500000</v>
      </c>
      <c r="H131" s="189">
        <f>SUM(H108:H128)</f>
        <v>230000</v>
      </c>
      <c r="I131" s="189">
        <f>SUM(I107:I128)</f>
        <v>4730000</v>
      </c>
      <c r="J131" s="189">
        <f>SUM(J107:J128)</f>
        <v>130000</v>
      </c>
      <c r="K131" s="189">
        <f>SUM(K107:K128)</f>
        <v>4860000</v>
      </c>
      <c r="L131" s="189"/>
      <c r="M131" s="189">
        <f>SUM(M107:M128)</f>
        <v>4860000</v>
      </c>
      <c r="N131" s="189">
        <v>0</v>
      </c>
      <c r="O131" s="190">
        <f t="shared" si="37"/>
        <v>4860000</v>
      </c>
      <c r="P131" s="190">
        <f>SUM(P107:P128)</f>
        <v>118000</v>
      </c>
      <c r="Q131" s="190">
        <f t="shared" si="30"/>
        <v>4978000</v>
      </c>
      <c r="R131" s="190">
        <f>SUM(R107:R128)</f>
        <v>0</v>
      </c>
      <c r="S131" s="190">
        <f t="shared" si="31"/>
        <v>4978000</v>
      </c>
      <c r="T131" s="190">
        <v>0</v>
      </c>
      <c r="U131" s="190">
        <f>SUM(U107:U128)</f>
        <v>4973000</v>
      </c>
      <c r="V131" s="190">
        <f>SUM(V107:V128)</f>
        <v>55000</v>
      </c>
      <c r="W131" s="190">
        <f aca="true" t="shared" si="42" ref="W131:AB131">SUM(W107:W130)</f>
        <v>6059500</v>
      </c>
      <c r="X131" s="190">
        <f t="shared" si="42"/>
        <v>10000</v>
      </c>
      <c r="Y131" s="192">
        <f t="shared" si="42"/>
        <v>6069500</v>
      </c>
      <c r="Z131" s="190">
        <f t="shared" si="42"/>
        <v>351600</v>
      </c>
      <c r="AA131" s="190">
        <f t="shared" si="42"/>
        <v>6421100</v>
      </c>
      <c r="AB131" s="190">
        <f t="shared" si="42"/>
        <v>-10000</v>
      </c>
      <c r="AC131" s="190">
        <f t="shared" si="26"/>
        <v>6411100</v>
      </c>
    </row>
    <row r="132" spans="1:29" s="193" customFormat="1" ht="16.5" customHeight="1">
      <c r="A132" s="216"/>
      <c r="B132" s="177">
        <v>75045</v>
      </c>
      <c r="C132" s="235">
        <v>4170</v>
      </c>
      <c r="D132" s="236" t="s">
        <v>226</v>
      </c>
      <c r="E132" s="180"/>
      <c r="F132" s="180"/>
      <c r="G132" s="180"/>
      <c r="H132" s="180"/>
      <c r="I132" s="180"/>
      <c r="J132" s="180"/>
      <c r="K132" s="180"/>
      <c r="L132" s="180"/>
      <c r="M132" s="180"/>
      <c r="N132" s="197"/>
      <c r="O132" s="180"/>
      <c r="P132" s="212"/>
      <c r="Q132" s="180"/>
      <c r="R132" s="197"/>
      <c r="S132" s="180"/>
      <c r="T132" s="197"/>
      <c r="U132" s="180"/>
      <c r="V132" s="197"/>
      <c r="W132" s="180">
        <v>14100</v>
      </c>
      <c r="X132" s="199"/>
      <c r="Y132" s="185">
        <f t="shared" si="24"/>
        <v>14100</v>
      </c>
      <c r="Z132" s="197"/>
      <c r="AA132" s="180">
        <f t="shared" si="25"/>
        <v>14100</v>
      </c>
      <c r="AB132" s="197"/>
      <c r="AC132" s="180">
        <f t="shared" si="26"/>
        <v>14100</v>
      </c>
    </row>
    <row r="133" spans="1:29" s="193" customFormat="1" ht="16.5" customHeight="1">
      <c r="A133" s="216"/>
      <c r="B133" s="178" t="s">
        <v>83</v>
      </c>
      <c r="C133" s="235">
        <v>4210</v>
      </c>
      <c r="D133" s="236" t="s">
        <v>227</v>
      </c>
      <c r="E133" s="180"/>
      <c r="F133" s="180"/>
      <c r="G133" s="180"/>
      <c r="H133" s="180"/>
      <c r="I133" s="180"/>
      <c r="J133" s="180"/>
      <c r="K133" s="180"/>
      <c r="L133" s="180"/>
      <c r="M133" s="180"/>
      <c r="N133" s="197"/>
      <c r="O133" s="180"/>
      <c r="P133" s="212"/>
      <c r="Q133" s="180"/>
      <c r="R133" s="197"/>
      <c r="S133" s="180"/>
      <c r="T133" s="197"/>
      <c r="U133" s="180"/>
      <c r="V133" s="197"/>
      <c r="W133" s="180">
        <v>1000</v>
      </c>
      <c r="X133" s="199"/>
      <c r="Y133" s="185">
        <f t="shared" si="24"/>
        <v>1000</v>
      </c>
      <c r="Z133" s="197"/>
      <c r="AA133" s="180">
        <f t="shared" si="25"/>
        <v>1000</v>
      </c>
      <c r="AB133" s="197"/>
      <c r="AC133" s="180">
        <f t="shared" si="26"/>
        <v>1000</v>
      </c>
    </row>
    <row r="134" spans="1:29" ht="16.5" customHeight="1">
      <c r="A134" s="184"/>
      <c r="B134" s="177"/>
      <c r="C134" s="235">
        <v>4370</v>
      </c>
      <c r="D134" s="202" t="s">
        <v>234</v>
      </c>
      <c r="E134" s="180">
        <v>1500</v>
      </c>
      <c r="F134" s="180"/>
      <c r="G134" s="180">
        <f>E134+F134</f>
        <v>1500</v>
      </c>
      <c r="H134" s="180"/>
      <c r="I134" s="180">
        <f>G134+H134</f>
        <v>1500</v>
      </c>
      <c r="J134" s="180">
        <v>-185</v>
      </c>
      <c r="K134" s="180">
        <f>I134+J134</f>
        <v>1315</v>
      </c>
      <c r="L134" s="180"/>
      <c r="M134" s="180">
        <f>K134+L134</f>
        <v>1315</v>
      </c>
      <c r="N134" s="180"/>
      <c r="O134" s="180">
        <f t="shared" si="37"/>
        <v>1315</v>
      </c>
      <c r="P134" s="178"/>
      <c r="Q134" s="180">
        <f t="shared" si="30"/>
        <v>1315</v>
      </c>
      <c r="R134" s="180"/>
      <c r="S134" s="180">
        <f t="shared" si="31"/>
        <v>1315</v>
      </c>
      <c r="T134" s="178"/>
      <c r="U134" s="180">
        <f t="shared" si="32"/>
        <v>1315</v>
      </c>
      <c r="V134" s="180"/>
      <c r="W134" s="180">
        <v>300</v>
      </c>
      <c r="X134" s="182"/>
      <c r="Y134" s="185">
        <f t="shared" si="24"/>
        <v>300</v>
      </c>
      <c r="Z134" s="180"/>
      <c r="AA134" s="180">
        <f t="shared" si="25"/>
        <v>300</v>
      </c>
      <c r="AB134" s="180"/>
      <c r="AC134" s="180">
        <f t="shared" si="26"/>
        <v>300</v>
      </c>
    </row>
    <row r="135" spans="1:29" ht="16.5" customHeight="1">
      <c r="A135" s="184"/>
      <c r="B135" s="178"/>
      <c r="C135" s="235">
        <v>4400</v>
      </c>
      <c r="D135" s="203" t="s">
        <v>276</v>
      </c>
      <c r="E135" s="180">
        <v>12250</v>
      </c>
      <c r="F135" s="180">
        <v>-9000</v>
      </c>
      <c r="G135" s="180">
        <f>E135+F135</f>
        <v>3250</v>
      </c>
      <c r="H135" s="180"/>
      <c r="I135" s="180">
        <f>G135+H135</f>
        <v>3250</v>
      </c>
      <c r="J135" s="180">
        <v>221</v>
      </c>
      <c r="K135" s="180">
        <f>I135+J135</f>
        <v>3471</v>
      </c>
      <c r="L135" s="180"/>
      <c r="M135" s="180">
        <f>K135+L135</f>
        <v>3471</v>
      </c>
      <c r="N135" s="180">
        <v>844</v>
      </c>
      <c r="O135" s="180">
        <f t="shared" si="37"/>
        <v>4315</v>
      </c>
      <c r="P135" s="178"/>
      <c r="Q135" s="180">
        <f t="shared" si="30"/>
        <v>4315</v>
      </c>
      <c r="R135" s="180"/>
      <c r="S135" s="180">
        <f t="shared" si="31"/>
        <v>4315</v>
      </c>
      <c r="T135" s="178"/>
      <c r="U135" s="180">
        <f t="shared" si="32"/>
        <v>4315</v>
      </c>
      <c r="V135" s="180">
        <v>-487</v>
      </c>
      <c r="W135" s="180">
        <v>4000</v>
      </c>
      <c r="X135" s="182"/>
      <c r="Y135" s="185">
        <f t="shared" si="24"/>
        <v>4000</v>
      </c>
      <c r="Z135" s="180"/>
      <c r="AA135" s="180">
        <f t="shared" si="25"/>
        <v>4000</v>
      </c>
      <c r="AB135" s="180"/>
      <c r="AC135" s="180">
        <f t="shared" si="26"/>
        <v>4000</v>
      </c>
    </row>
    <row r="136" spans="1:29" ht="16.5" customHeight="1">
      <c r="A136" s="184"/>
      <c r="B136" s="178"/>
      <c r="C136" s="235">
        <v>4410</v>
      </c>
      <c r="D136" s="236" t="s">
        <v>273</v>
      </c>
      <c r="E136" s="214">
        <v>950</v>
      </c>
      <c r="F136" s="214"/>
      <c r="G136" s="180">
        <f>E136+F136</f>
        <v>950</v>
      </c>
      <c r="H136" s="214"/>
      <c r="I136" s="180">
        <f>G136+H136</f>
        <v>950</v>
      </c>
      <c r="J136" s="214">
        <v>-239</v>
      </c>
      <c r="K136" s="180">
        <f>I136+J136</f>
        <v>711</v>
      </c>
      <c r="L136" s="214"/>
      <c r="M136" s="180">
        <f>K136+L136</f>
        <v>711</v>
      </c>
      <c r="N136" s="180">
        <v>-94</v>
      </c>
      <c r="O136" s="180">
        <f t="shared" si="37"/>
        <v>617</v>
      </c>
      <c r="P136" s="178"/>
      <c r="Q136" s="180">
        <f t="shared" si="30"/>
        <v>617</v>
      </c>
      <c r="R136" s="180"/>
      <c r="S136" s="180">
        <f t="shared" si="31"/>
        <v>617</v>
      </c>
      <c r="T136" s="178"/>
      <c r="U136" s="180">
        <f t="shared" si="32"/>
        <v>617</v>
      </c>
      <c r="V136" s="180"/>
      <c r="W136" s="180">
        <v>300</v>
      </c>
      <c r="X136" s="182"/>
      <c r="Y136" s="185">
        <f t="shared" si="24"/>
        <v>300</v>
      </c>
      <c r="Z136" s="180"/>
      <c r="AA136" s="180">
        <f t="shared" si="25"/>
        <v>300</v>
      </c>
      <c r="AB136" s="180"/>
      <c r="AC136" s="180">
        <f t="shared" si="26"/>
        <v>300</v>
      </c>
    </row>
    <row r="137" spans="1:29" ht="16.5" customHeight="1">
      <c r="A137" s="184"/>
      <c r="B137" s="226"/>
      <c r="C137" s="237">
        <v>4740</v>
      </c>
      <c r="D137" s="203" t="s">
        <v>242</v>
      </c>
      <c r="E137" s="214"/>
      <c r="F137" s="214"/>
      <c r="G137" s="180"/>
      <c r="H137" s="214"/>
      <c r="I137" s="180"/>
      <c r="J137" s="214"/>
      <c r="K137" s="180"/>
      <c r="L137" s="214"/>
      <c r="M137" s="180"/>
      <c r="N137" s="180"/>
      <c r="O137" s="180"/>
      <c r="P137" s="178"/>
      <c r="Q137" s="180"/>
      <c r="R137" s="180"/>
      <c r="S137" s="180"/>
      <c r="T137" s="178"/>
      <c r="U137" s="180"/>
      <c r="V137" s="180"/>
      <c r="W137" s="180">
        <v>300</v>
      </c>
      <c r="X137" s="182"/>
      <c r="Y137" s="185">
        <f t="shared" si="24"/>
        <v>300</v>
      </c>
      <c r="Z137" s="180"/>
      <c r="AA137" s="180">
        <f t="shared" si="25"/>
        <v>300</v>
      </c>
      <c r="AB137" s="180"/>
      <c r="AC137" s="180">
        <f t="shared" si="26"/>
        <v>300</v>
      </c>
    </row>
    <row r="138" spans="1:29" s="193" customFormat="1" ht="16.5" customHeight="1">
      <c r="A138" s="216"/>
      <c r="B138" s="187" t="s">
        <v>277</v>
      </c>
      <c r="C138" s="188"/>
      <c r="D138" s="187"/>
      <c r="E138" s="189">
        <f>SUM(E132:E136)</f>
        <v>14700</v>
      </c>
      <c r="F138" s="189">
        <f>SUM(F132:F136)</f>
        <v>-9000</v>
      </c>
      <c r="G138" s="189">
        <f>SUM(G132:G136)</f>
        <v>5700</v>
      </c>
      <c r="H138" s="189"/>
      <c r="I138" s="189">
        <f>SUM(I132:I136)</f>
        <v>5700</v>
      </c>
      <c r="J138" s="189">
        <f>SUM(J132:J136)</f>
        <v>-203</v>
      </c>
      <c r="K138" s="189">
        <f>SUM(K132:K136)</f>
        <v>5497</v>
      </c>
      <c r="L138" s="189"/>
      <c r="M138" s="189">
        <f>SUM(M132:M136)</f>
        <v>5497</v>
      </c>
      <c r="N138" s="189">
        <f>SUM(N132:N136)</f>
        <v>750</v>
      </c>
      <c r="O138" s="189">
        <f>SUM(O132:O136)</f>
        <v>6247</v>
      </c>
      <c r="P138" s="187"/>
      <c r="Q138" s="190">
        <f t="shared" si="30"/>
        <v>6247</v>
      </c>
      <c r="R138" s="190"/>
      <c r="S138" s="190">
        <f t="shared" si="31"/>
        <v>6247</v>
      </c>
      <c r="T138" s="191"/>
      <c r="U138" s="190">
        <f t="shared" si="32"/>
        <v>6247</v>
      </c>
      <c r="V138" s="190">
        <v>-487</v>
      </c>
      <c r="W138" s="190">
        <f>SUM(W132:W137)</f>
        <v>20000</v>
      </c>
      <c r="X138" s="190"/>
      <c r="Y138" s="192">
        <f t="shared" si="24"/>
        <v>20000</v>
      </c>
      <c r="Z138" s="190"/>
      <c r="AA138" s="190">
        <f t="shared" si="25"/>
        <v>20000</v>
      </c>
      <c r="AB138" s="190"/>
      <c r="AC138" s="190">
        <f t="shared" si="26"/>
        <v>20000</v>
      </c>
    </row>
    <row r="139" spans="1:29" s="193" customFormat="1" ht="27" customHeight="1">
      <c r="A139" s="186" t="s">
        <v>84</v>
      </c>
      <c r="B139" s="187"/>
      <c r="C139" s="188"/>
      <c r="D139" s="187"/>
      <c r="E139" s="215" t="e">
        <f>#REF!+E138+E131+E106+E94</f>
        <v>#REF!</v>
      </c>
      <c r="F139" s="215" t="e">
        <f>#REF!+F138+F131+F106+F94</f>
        <v>#REF!</v>
      </c>
      <c r="G139" s="215" t="e">
        <f>#REF!+G138+G131+G106+G94</f>
        <v>#REF!</v>
      </c>
      <c r="H139" s="215" t="e">
        <f>#REF!+H138+H131+H106+H94</f>
        <v>#REF!</v>
      </c>
      <c r="I139" s="215" t="e">
        <f>#REF!+I138+I131+I106+I94</f>
        <v>#REF!</v>
      </c>
      <c r="J139" s="215" t="e">
        <f>#REF!+J138+J131+J106+J94</f>
        <v>#REF!</v>
      </c>
      <c r="K139" s="189" t="e">
        <f>#REF!+K138+K131+K106+K94</f>
        <v>#REF!</v>
      </c>
      <c r="L139" s="189" t="e">
        <f>#REF!+L138+L131+L106+L94</f>
        <v>#REF!</v>
      </c>
      <c r="M139" s="189" t="e">
        <f>#REF!+M138+M131+M106+M94</f>
        <v>#REF!</v>
      </c>
      <c r="N139" s="189" t="e">
        <f>#REF!+N138+N131+N106+N94</f>
        <v>#REF!</v>
      </c>
      <c r="O139" s="189" t="e">
        <f>#REF!+O138+O131+O106+O94</f>
        <v>#REF!</v>
      </c>
      <c r="P139" s="189" t="e">
        <f>#REF!+P138+P131+P106+P94</f>
        <v>#REF!</v>
      </c>
      <c r="Q139" s="189" t="e">
        <f>#REF!+Q138+Q131+Q106+Q94</f>
        <v>#REF!</v>
      </c>
      <c r="R139" s="190">
        <v>0</v>
      </c>
      <c r="S139" s="190" t="e">
        <f t="shared" si="31"/>
        <v>#REF!</v>
      </c>
      <c r="T139" s="191"/>
      <c r="U139" s="190" t="e">
        <f>#REF!+U138+U131+U106+U94</f>
        <v>#REF!</v>
      </c>
      <c r="V139" s="190" t="e">
        <f>#REF!+V138+V131+V106+V94</f>
        <v>#REF!</v>
      </c>
      <c r="W139" s="190">
        <f>W138+W131+W106+W94</f>
        <v>6528302</v>
      </c>
      <c r="X139" s="190">
        <f>X138+X131+X106+X94</f>
        <v>10000</v>
      </c>
      <c r="Y139" s="192">
        <f t="shared" si="24"/>
        <v>6538302</v>
      </c>
      <c r="Z139" s="190">
        <f>Z138+Z131+Z106+Z94</f>
        <v>351600</v>
      </c>
      <c r="AA139" s="190">
        <f t="shared" si="25"/>
        <v>6889902</v>
      </c>
      <c r="AB139" s="190">
        <f>AB138+AB131+AB106+AB94</f>
        <v>-10000</v>
      </c>
      <c r="AC139" s="190">
        <f t="shared" si="26"/>
        <v>6879902</v>
      </c>
    </row>
    <row r="140" spans="1:29" s="193" customFormat="1" ht="16.5" customHeight="1">
      <c r="A140" s="195">
        <v>754</v>
      </c>
      <c r="B140" s="196">
        <v>75404</v>
      </c>
      <c r="C140" s="177">
        <v>6170</v>
      </c>
      <c r="D140" s="200" t="s">
        <v>278</v>
      </c>
      <c r="E140" s="197"/>
      <c r="F140" s="238"/>
      <c r="G140" s="197"/>
      <c r="H140" s="238"/>
      <c r="I140" s="197"/>
      <c r="J140" s="197"/>
      <c r="K140" s="197"/>
      <c r="L140" s="180">
        <v>20000</v>
      </c>
      <c r="M140" s="180">
        <f>K140+L140</f>
        <v>20000</v>
      </c>
      <c r="N140" s="197"/>
      <c r="O140" s="180">
        <f t="shared" si="37"/>
        <v>20000</v>
      </c>
      <c r="P140" s="212"/>
      <c r="Q140" s="180">
        <f t="shared" si="30"/>
        <v>20000</v>
      </c>
      <c r="R140" s="197"/>
      <c r="S140" s="180">
        <f t="shared" si="31"/>
        <v>20000</v>
      </c>
      <c r="T140" s="198">
        <v>20000</v>
      </c>
      <c r="U140" s="180">
        <f t="shared" si="32"/>
        <v>40000</v>
      </c>
      <c r="V140" s="197"/>
      <c r="W140" s="180">
        <v>10000</v>
      </c>
      <c r="X140" s="199"/>
      <c r="Y140" s="185">
        <f aca="true" t="shared" si="43" ref="Y140:Y203">W140+X140</f>
        <v>10000</v>
      </c>
      <c r="Z140" s="198">
        <v>33000</v>
      </c>
      <c r="AA140" s="180">
        <f aca="true" t="shared" si="44" ref="AA140:AA203">Y140+Z140</f>
        <v>43000</v>
      </c>
      <c r="AB140" s="197"/>
      <c r="AC140" s="180">
        <f aca="true" t="shared" si="45" ref="AC140:AC203">AA140+AB140</f>
        <v>43000</v>
      </c>
    </row>
    <row r="141" spans="1:29" s="193" customFormat="1" ht="16.5" customHeight="1">
      <c r="A141" s="184" t="s">
        <v>85</v>
      </c>
      <c r="B141" s="200" t="s">
        <v>279</v>
      </c>
      <c r="C141" s="239"/>
      <c r="D141" s="200"/>
      <c r="E141" s="197"/>
      <c r="F141" s="238"/>
      <c r="G141" s="197"/>
      <c r="H141" s="238"/>
      <c r="I141" s="197"/>
      <c r="J141" s="197"/>
      <c r="K141" s="197"/>
      <c r="L141" s="197"/>
      <c r="M141" s="197"/>
      <c r="N141" s="197"/>
      <c r="O141" s="180"/>
      <c r="P141" s="212"/>
      <c r="Q141" s="180"/>
      <c r="R141" s="197"/>
      <c r="S141" s="180"/>
      <c r="T141" s="197"/>
      <c r="U141" s="180"/>
      <c r="V141" s="197"/>
      <c r="W141" s="180"/>
      <c r="X141" s="199"/>
      <c r="Y141" s="185"/>
      <c r="Z141" s="197"/>
      <c r="AA141" s="180"/>
      <c r="AB141" s="197"/>
      <c r="AC141" s="180"/>
    </row>
    <row r="142" spans="1:29" s="193" customFormat="1" ht="16.5" customHeight="1">
      <c r="A142" s="184" t="s">
        <v>280</v>
      </c>
      <c r="B142" s="240" t="s">
        <v>281</v>
      </c>
      <c r="C142" s="241"/>
      <c r="D142" s="242"/>
      <c r="E142" s="197"/>
      <c r="F142" s="238"/>
      <c r="G142" s="197"/>
      <c r="H142" s="238"/>
      <c r="I142" s="197"/>
      <c r="J142" s="197"/>
      <c r="K142" s="197"/>
      <c r="L142" s="197"/>
      <c r="M142" s="197"/>
      <c r="N142" s="197"/>
      <c r="O142" s="180"/>
      <c r="P142" s="212"/>
      <c r="Q142" s="180"/>
      <c r="R142" s="197"/>
      <c r="S142" s="180"/>
      <c r="T142" s="197"/>
      <c r="U142" s="180"/>
      <c r="V142" s="197"/>
      <c r="W142" s="180"/>
      <c r="X142" s="199"/>
      <c r="Y142" s="185"/>
      <c r="Z142" s="197"/>
      <c r="AA142" s="180"/>
      <c r="AB142" s="197"/>
      <c r="AC142" s="180"/>
    </row>
    <row r="143" spans="1:29" s="193" customFormat="1" ht="16.5" customHeight="1">
      <c r="A143" s="184" t="s">
        <v>89</v>
      </c>
      <c r="B143" s="217" t="s">
        <v>282</v>
      </c>
      <c r="C143" s="188"/>
      <c r="D143" s="187"/>
      <c r="E143" s="197"/>
      <c r="F143" s="238"/>
      <c r="G143" s="197"/>
      <c r="H143" s="238"/>
      <c r="I143" s="197"/>
      <c r="J143" s="197"/>
      <c r="K143" s="189"/>
      <c r="L143" s="189">
        <f>L140</f>
        <v>20000</v>
      </c>
      <c r="M143" s="189">
        <f>M140</f>
        <v>20000</v>
      </c>
      <c r="N143" s="189"/>
      <c r="O143" s="190">
        <f t="shared" si="37"/>
        <v>20000</v>
      </c>
      <c r="P143" s="187"/>
      <c r="Q143" s="190">
        <f t="shared" si="30"/>
        <v>20000</v>
      </c>
      <c r="R143" s="190"/>
      <c r="S143" s="190">
        <f t="shared" si="31"/>
        <v>20000</v>
      </c>
      <c r="T143" s="190">
        <v>20000</v>
      </c>
      <c r="U143" s="190">
        <f t="shared" si="32"/>
        <v>40000</v>
      </c>
      <c r="V143" s="190"/>
      <c r="W143" s="190">
        <v>10000</v>
      </c>
      <c r="X143" s="190"/>
      <c r="Y143" s="192">
        <f t="shared" si="43"/>
        <v>10000</v>
      </c>
      <c r="Z143" s="190">
        <v>33000</v>
      </c>
      <c r="AA143" s="190">
        <f t="shared" si="44"/>
        <v>43000</v>
      </c>
      <c r="AB143" s="190"/>
      <c r="AC143" s="190">
        <f t="shared" si="45"/>
        <v>43000</v>
      </c>
    </row>
    <row r="144" spans="1:29" ht="16.5" customHeight="1">
      <c r="A144" s="184"/>
      <c r="B144" s="243">
        <v>75411</v>
      </c>
      <c r="C144" s="177">
        <v>3070</v>
      </c>
      <c r="D144" s="200" t="s">
        <v>283</v>
      </c>
      <c r="E144" s="180"/>
      <c r="F144" s="185">
        <v>165000</v>
      </c>
      <c r="G144" s="180">
        <f>E144+F144</f>
        <v>165000</v>
      </c>
      <c r="H144" s="185"/>
      <c r="I144" s="180">
        <f>G144+H144</f>
        <v>165000</v>
      </c>
      <c r="J144" s="180">
        <v>2000</v>
      </c>
      <c r="K144" s="180">
        <f>I144+J144</f>
        <v>167000</v>
      </c>
      <c r="L144" s="180">
        <v>-923</v>
      </c>
      <c r="M144" s="180">
        <f>K144+L144</f>
        <v>166077</v>
      </c>
      <c r="N144" s="180">
        <v>-45000</v>
      </c>
      <c r="O144" s="180">
        <f t="shared" si="37"/>
        <v>121077</v>
      </c>
      <c r="P144" s="178"/>
      <c r="Q144" s="180">
        <f t="shared" si="30"/>
        <v>121077</v>
      </c>
      <c r="R144" s="180"/>
      <c r="S144" s="180">
        <f t="shared" si="31"/>
        <v>121077</v>
      </c>
      <c r="T144" s="180">
        <v>15939</v>
      </c>
      <c r="U144" s="180">
        <f t="shared" si="32"/>
        <v>137016</v>
      </c>
      <c r="V144" s="180">
        <v>14300</v>
      </c>
      <c r="W144" s="180">
        <v>100740</v>
      </c>
      <c r="X144" s="182"/>
      <c r="Y144" s="185">
        <f t="shared" si="43"/>
        <v>100740</v>
      </c>
      <c r="Z144" s="180">
        <v>-15000</v>
      </c>
      <c r="AA144" s="180">
        <f t="shared" si="44"/>
        <v>85740</v>
      </c>
      <c r="AB144" s="180"/>
      <c r="AC144" s="180">
        <f t="shared" si="45"/>
        <v>85740</v>
      </c>
    </row>
    <row r="145" spans="1:29" ht="16.5" customHeight="1">
      <c r="A145" s="184"/>
      <c r="B145" s="244"/>
      <c r="C145" s="177">
        <v>4020</v>
      </c>
      <c r="D145" s="200" t="s">
        <v>284</v>
      </c>
      <c r="E145" s="180"/>
      <c r="F145" s="185"/>
      <c r="G145" s="180"/>
      <c r="H145" s="185"/>
      <c r="I145" s="180"/>
      <c r="J145" s="180"/>
      <c r="K145" s="180"/>
      <c r="L145" s="180"/>
      <c r="M145" s="180"/>
      <c r="N145" s="180"/>
      <c r="O145" s="180"/>
      <c r="P145" s="178"/>
      <c r="Q145" s="180"/>
      <c r="R145" s="180"/>
      <c r="S145" s="180"/>
      <c r="T145" s="180"/>
      <c r="U145" s="180"/>
      <c r="V145" s="180"/>
      <c r="W145" s="180">
        <v>71234</v>
      </c>
      <c r="X145" s="182"/>
      <c r="Y145" s="185">
        <f t="shared" si="43"/>
        <v>71234</v>
      </c>
      <c r="Z145" s="180"/>
      <c r="AA145" s="180">
        <f t="shared" si="44"/>
        <v>71234</v>
      </c>
      <c r="AB145" s="180"/>
      <c r="AC145" s="180">
        <f t="shared" si="45"/>
        <v>71234</v>
      </c>
    </row>
    <row r="146" spans="1:29" ht="16.5" customHeight="1">
      <c r="A146" s="184"/>
      <c r="B146" s="244"/>
      <c r="C146" s="177">
        <v>4040</v>
      </c>
      <c r="D146" s="200" t="s">
        <v>223</v>
      </c>
      <c r="E146" s="180"/>
      <c r="F146" s="185"/>
      <c r="G146" s="180"/>
      <c r="H146" s="185"/>
      <c r="I146" s="180"/>
      <c r="J146" s="180"/>
      <c r="K146" s="180"/>
      <c r="L146" s="180"/>
      <c r="M146" s="180"/>
      <c r="N146" s="180"/>
      <c r="O146" s="180"/>
      <c r="P146" s="178"/>
      <c r="Q146" s="180"/>
      <c r="R146" s="180"/>
      <c r="S146" s="180"/>
      <c r="T146" s="180"/>
      <c r="U146" s="180"/>
      <c r="V146" s="180"/>
      <c r="W146" s="180">
        <v>1534</v>
      </c>
      <c r="X146" s="182"/>
      <c r="Y146" s="185">
        <f t="shared" si="43"/>
        <v>1534</v>
      </c>
      <c r="Z146" s="180"/>
      <c r="AA146" s="180">
        <f t="shared" si="44"/>
        <v>1534</v>
      </c>
      <c r="AB146" s="180"/>
      <c r="AC146" s="180">
        <f t="shared" si="45"/>
        <v>1534</v>
      </c>
    </row>
    <row r="147" spans="1:29" ht="16.5" customHeight="1">
      <c r="A147" s="184"/>
      <c r="B147" s="208" t="s">
        <v>285</v>
      </c>
      <c r="C147" s="177">
        <v>4050</v>
      </c>
      <c r="D147" s="245" t="s">
        <v>286</v>
      </c>
      <c r="E147" s="180">
        <v>1420736</v>
      </c>
      <c r="F147" s="185">
        <v>-2216</v>
      </c>
      <c r="G147" s="180">
        <f aca="true" t="shared" si="46" ref="G147:G169">E147+F147</f>
        <v>1418520</v>
      </c>
      <c r="H147" s="185"/>
      <c r="I147" s="180">
        <f aca="true" t="shared" si="47" ref="I147:I169">G147+H147</f>
        <v>1418520</v>
      </c>
      <c r="J147" s="180">
        <v>19000</v>
      </c>
      <c r="K147" s="180">
        <f aca="true" t="shared" si="48" ref="K147:K169">I147+J147</f>
        <v>1437520</v>
      </c>
      <c r="L147" s="180"/>
      <c r="M147" s="180">
        <f aca="true" t="shared" si="49" ref="M147:M169">K147+L147</f>
        <v>1437520</v>
      </c>
      <c r="N147" s="180"/>
      <c r="O147" s="180">
        <f t="shared" si="37"/>
        <v>1437520</v>
      </c>
      <c r="P147" s="178"/>
      <c r="Q147" s="180">
        <f t="shared" si="30"/>
        <v>1437520</v>
      </c>
      <c r="R147" s="180"/>
      <c r="S147" s="180">
        <f t="shared" si="31"/>
        <v>1437520</v>
      </c>
      <c r="T147" s="180"/>
      <c r="U147" s="180">
        <f t="shared" si="32"/>
        <v>1437520</v>
      </c>
      <c r="V147" s="180"/>
      <c r="W147" s="180">
        <v>2240053</v>
      </c>
      <c r="X147" s="182"/>
      <c r="Y147" s="185">
        <f t="shared" si="43"/>
        <v>2240053</v>
      </c>
      <c r="Z147" s="180"/>
      <c r="AA147" s="180">
        <f t="shared" si="44"/>
        <v>2240053</v>
      </c>
      <c r="AB147" s="180"/>
      <c r="AC147" s="180">
        <f t="shared" si="45"/>
        <v>2240053</v>
      </c>
    </row>
    <row r="148" spans="1:29" ht="16.5" customHeight="1">
      <c r="A148" s="184"/>
      <c r="B148" s="208" t="s">
        <v>88</v>
      </c>
      <c r="C148" s="177">
        <v>4060</v>
      </c>
      <c r="D148" s="245" t="s">
        <v>287</v>
      </c>
      <c r="E148" s="180">
        <v>5994</v>
      </c>
      <c r="F148" s="246">
        <v>3304</v>
      </c>
      <c r="G148" s="180">
        <f t="shared" si="46"/>
        <v>9298</v>
      </c>
      <c r="H148" s="246"/>
      <c r="I148" s="180">
        <f t="shared" si="47"/>
        <v>9298</v>
      </c>
      <c r="J148" s="247">
        <v>11569</v>
      </c>
      <c r="K148" s="180">
        <f t="shared" si="48"/>
        <v>20867</v>
      </c>
      <c r="L148" s="247"/>
      <c r="M148" s="180">
        <f t="shared" si="49"/>
        <v>20867</v>
      </c>
      <c r="N148" s="180">
        <v>2500</v>
      </c>
      <c r="O148" s="180">
        <f t="shared" si="37"/>
        <v>23367</v>
      </c>
      <c r="P148" s="178"/>
      <c r="Q148" s="180">
        <f t="shared" si="30"/>
        <v>23367</v>
      </c>
      <c r="R148" s="180"/>
      <c r="S148" s="180">
        <f t="shared" si="31"/>
        <v>23367</v>
      </c>
      <c r="T148" s="180">
        <v>13829</v>
      </c>
      <c r="U148" s="180">
        <f t="shared" si="32"/>
        <v>37196</v>
      </c>
      <c r="V148" s="180">
        <v>-5019</v>
      </c>
      <c r="W148" s="180">
        <v>79522</v>
      </c>
      <c r="X148" s="182"/>
      <c r="Y148" s="185">
        <f t="shared" si="43"/>
        <v>79522</v>
      </c>
      <c r="Z148" s="180"/>
      <c r="AA148" s="180">
        <f t="shared" si="44"/>
        <v>79522</v>
      </c>
      <c r="AB148" s="180"/>
      <c r="AC148" s="180">
        <f t="shared" si="45"/>
        <v>79522</v>
      </c>
    </row>
    <row r="149" spans="1:29" ht="16.5" customHeight="1">
      <c r="A149" s="184"/>
      <c r="B149" s="208"/>
      <c r="C149" s="177">
        <v>4070</v>
      </c>
      <c r="D149" s="245" t="s">
        <v>288</v>
      </c>
      <c r="E149" s="180">
        <v>121967</v>
      </c>
      <c r="F149" s="185"/>
      <c r="G149" s="180">
        <f t="shared" si="46"/>
        <v>121967</v>
      </c>
      <c r="H149" s="185"/>
      <c r="I149" s="180">
        <f t="shared" si="47"/>
        <v>121967</v>
      </c>
      <c r="J149" s="180">
        <v>-13557</v>
      </c>
      <c r="K149" s="180">
        <f t="shared" si="48"/>
        <v>108410</v>
      </c>
      <c r="L149" s="180"/>
      <c r="M149" s="180">
        <f t="shared" si="49"/>
        <v>108410</v>
      </c>
      <c r="N149" s="180"/>
      <c r="O149" s="180">
        <f t="shared" si="37"/>
        <v>108410</v>
      </c>
      <c r="P149" s="178"/>
      <c r="Q149" s="180">
        <f t="shared" si="30"/>
        <v>108410</v>
      </c>
      <c r="R149" s="180"/>
      <c r="S149" s="180">
        <f t="shared" si="31"/>
        <v>108410</v>
      </c>
      <c r="T149" s="180"/>
      <c r="U149" s="180">
        <f t="shared" si="32"/>
        <v>108410</v>
      </c>
      <c r="V149" s="180"/>
      <c r="W149" s="180">
        <v>186596</v>
      </c>
      <c r="X149" s="182"/>
      <c r="Y149" s="185">
        <f t="shared" si="43"/>
        <v>186596</v>
      </c>
      <c r="Z149" s="180"/>
      <c r="AA149" s="180">
        <f t="shared" si="44"/>
        <v>186596</v>
      </c>
      <c r="AB149" s="180"/>
      <c r="AC149" s="180">
        <f t="shared" si="45"/>
        <v>186596</v>
      </c>
    </row>
    <row r="150" spans="1:29" ht="16.5" customHeight="1">
      <c r="A150" s="184"/>
      <c r="B150" s="208"/>
      <c r="C150" s="177">
        <v>4080</v>
      </c>
      <c r="D150" s="245" t="s">
        <v>289</v>
      </c>
      <c r="E150" s="180">
        <v>13290</v>
      </c>
      <c r="F150" s="185">
        <v>19500</v>
      </c>
      <c r="G150" s="180">
        <f t="shared" si="46"/>
        <v>32790</v>
      </c>
      <c r="H150" s="185"/>
      <c r="I150" s="180">
        <f t="shared" si="47"/>
        <v>32790</v>
      </c>
      <c r="J150" s="180">
        <v>16290</v>
      </c>
      <c r="K150" s="180">
        <f t="shared" si="48"/>
        <v>49080</v>
      </c>
      <c r="L150" s="180"/>
      <c r="M150" s="180">
        <f t="shared" si="49"/>
        <v>49080</v>
      </c>
      <c r="N150" s="180">
        <v>15414</v>
      </c>
      <c r="O150" s="180">
        <f t="shared" si="37"/>
        <v>64494</v>
      </c>
      <c r="P150" s="178"/>
      <c r="Q150" s="180">
        <f t="shared" si="30"/>
        <v>64494</v>
      </c>
      <c r="R150" s="180"/>
      <c r="S150" s="180">
        <f t="shared" si="31"/>
        <v>64494</v>
      </c>
      <c r="T150" s="180">
        <v>6978</v>
      </c>
      <c r="U150" s="180">
        <f t="shared" si="32"/>
        <v>71472</v>
      </c>
      <c r="V150" s="180">
        <v>-16480</v>
      </c>
      <c r="W150" s="180">
        <v>24407</v>
      </c>
      <c r="X150" s="182"/>
      <c r="Y150" s="185">
        <f t="shared" si="43"/>
        <v>24407</v>
      </c>
      <c r="Z150" s="180">
        <v>5000</v>
      </c>
      <c r="AA150" s="180">
        <f t="shared" si="44"/>
        <v>29407</v>
      </c>
      <c r="AB150" s="180"/>
      <c r="AC150" s="180">
        <f t="shared" si="45"/>
        <v>29407</v>
      </c>
    </row>
    <row r="151" spans="1:29" ht="15.75" customHeight="1">
      <c r="A151" s="184"/>
      <c r="B151" s="208"/>
      <c r="C151" s="177">
        <v>4110</v>
      </c>
      <c r="D151" s="245" t="s">
        <v>224</v>
      </c>
      <c r="E151" s="180">
        <v>753</v>
      </c>
      <c r="F151" s="185">
        <v>1747</v>
      </c>
      <c r="G151" s="180">
        <f t="shared" si="46"/>
        <v>2500</v>
      </c>
      <c r="H151" s="185"/>
      <c r="I151" s="180">
        <f t="shared" si="47"/>
        <v>2500</v>
      </c>
      <c r="J151" s="180"/>
      <c r="K151" s="180">
        <f t="shared" si="48"/>
        <v>2500</v>
      </c>
      <c r="L151" s="180"/>
      <c r="M151" s="180">
        <f t="shared" si="49"/>
        <v>2500</v>
      </c>
      <c r="N151" s="180"/>
      <c r="O151" s="180">
        <f t="shared" si="37"/>
        <v>2500</v>
      </c>
      <c r="P151" s="178"/>
      <c r="Q151" s="180">
        <f t="shared" si="30"/>
        <v>2500</v>
      </c>
      <c r="R151" s="180"/>
      <c r="S151" s="180">
        <f t="shared" si="31"/>
        <v>2500</v>
      </c>
      <c r="T151" s="180">
        <v>-464</v>
      </c>
      <c r="U151" s="180">
        <f t="shared" si="32"/>
        <v>2036</v>
      </c>
      <c r="V151" s="180">
        <v>397</v>
      </c>
      <c r="W151" s="180">
        <v>13176</v>
      </c>
      <c r="X151" s="182"/>
      <c r="Y151" s="185">
        <f t="shared" si="43"/>
        <v>13176</v>
      </c>
      <c r="Z151" s="180"/>
      <c r="AA151" s="180">
        <f t="shared" si="44"/>
        <v>13176</v>
      </c>
      <c r="AB151" s="180"/>
      <c r="AC151" s="180">
        <f t="shared" si="45"/>
        <v>13176</v>
      </c>
    </row>
    <row r="152" spans="1:29" ht="15.75" customHeight="1">
      <c r="A152" s="184"/>
      <c r="B152" s="208"/>
      <c r="C152" s="177">
        <v>4120</v>
      </c>
      <c r="D152" s="245" t="s">
        <v>290</v>
      </c>
      <c r="E152" s="180"/>
      <c r="F152" s="185"/>
      <c r="G152" s="180"/>
      <c r="H152" s="185"/>
      <c r="I152" s="180"/>
      <c r="J152" s="180"/>
      <c r="K152" s="180"/>
      <c r="L152" s="180"/>
      <c r="M152" s="180"/>
      <c r="N152" s="180"/>
      <c r="O152" s="180"/>
      <c r="P152" s="178"/>
      <c r="Q152" s="180"/>
      <c r="R152" s="180"/>
      <c r="S152" s="180"/>
      <c r="T152" s="180"/>
      <c r="U152" s="180"/>
      <c r="V152" s="180"/>
      <c r="W152" s="180">
        <v>1746</v>
      </c>
      <c r="X152" s="182"/>
      <c r="Y152" s="185">
        <f t="shared" si="43"/>
        <v>1746</v>
      </c>
      <c r="Z152" s="180"/>
      <c r="AA152" s="180">
        <f t="shared" si="44"/>
        <v>1746</v>
      </c>
      <c r="AB152" s="180"/>
      <c r="AC152" s="180">
        <f t="shared" si="45"/>
        <v>1746</v>
      </c>
    </row>
    <row r="153" spans="1:29" ht="15.75" customHeight="1">
      <c r="A153" s="184"/>
      <c r="B153" s="208"/>
      <c r="C153" s="177">
        <v>4170</v>
      </c>
      <c r="D153" s="245" t="s">
        <v>226</v>
      </c>
      <c r="E153" s="180"/>
      <c r="F153" s="185">
        <v>8000</v>
      </c>
      <c r="G153" s="180">
        <f t="shared" si="46"/>
        <v>8000</v>
      </c>
      <c r="H153" s="185"/>
      <c r="I153" s="180">
        <f t="shared" si="47"/>
        <v>8000</v>
      </c>
      <c r="J153" s="180"/>
      <c r="K153" s="180">
        <f t="shared" si="48"/>
        <v>8000</v>
      </c>
      <c r="L153" s="180"/>
      <c r="M153" s="180">
        <f t="shared" si="49"/>
        <v>8000</v>
      </c>
      <c r="N153" s="180"/>
      <c r="O153" s="180">
        <f t="shared" si="37"/>
        <v>8000</v>
      </c>
      <c r="P153" s="178"/>
      <c r="Q153" s="180">
        <f t="shared" si="30"/>
        <v>8000</v>
      </c>
      <c r="R153" s="180">
        <v>-4000</v>
      </c>
      <c r="S153" s="180">
        <f t="shared" si="31"/>
        <v>4000</v>
      </c>
      <c r="T153" s="180">
        <v>5100</v>
      </c>
      <c r="U153" s="180">
        <f t="shared" si="32"/>
        <v>9100</v>
      </c>
      <c r="V153" s="180">
        <v>-1789</v>
      </c>
      <c r="W153" s="180">
        <v>9000</v>
      </c>
      <c r="X153" s="182"/>
      <c r="Y153" s="185">
        <f t="shared" si="43"/>
        <v>9000</v>
      </c>
      <c r="Z153" s="180"/>
      <c r="AA153" s="180">
        <f t="shared" si="44"/>
        <v>9000</v>
      </c>
      <c r="AB153" s="180"/>
      <c r="AC153" s="180">
        <f t="shared" si="45"/>
        <v>9000</v>
      </c>
    </row>
    <row r="154" spans="1:29" ht="15.75" customHeight="1">
      <c r="A154" s="184"/>
      <c r="B154" s="208"/>
      <c r="C154" s="177">
        <v>4180</v>
      </c>
      <c r="D154" s="245" t="s">
        <v>291</v>
      </c>
      <c r="E154" s="180"/>
      <c r="F154" s="185">
        <v>90000</v>
      </c>
      <c r="G154" s="180">
        <f t="shared" si="46"/>
        <v>90000</v>
      </c>
      <c r="H154" s="185"/>
      <c r="I154" s="180">
        <f t="shared" si="47"/>
        <v>90000</v>
      </c>
      <c r="J154" s="180">
        <v>-5740</v>
      </c>
      <c r="K154" s="180">
        <f t="shared" si="48"/>
        <v>84260</v>
      </c>
      <c r="L154" s="180">
        <v>923</v>
      </c>
      <c r="M154" s="180">
        <f t="shared" si="49"/>
        <v>85183</v>
      </c>
      <c r="N154" s="180"/>
      <c r="O154" s="180">
        <f t="shared" si="37"/>
        <v>85183</v>
      </c>
      <c r="P154" s="178"/>
      <c r="Q154" s="180">
        <f t="shared" si="30"/>
        <v>85183</v>
      </c>
      <c r="R154" s="180"/>
      <c r="S154" s="180">
        <f t="shared" si="31"/>
        <v>85183</v>
      </c>
      <c r="T154" s="180">
        <v>-1</v>
      </c>
      <c r="U154" s="180">
        <f t="shared" si="32"/>
        <v>85182</v>
      </c>
      <c r="V154" s="180"/>
      <c r="W154" s="180">
        <v>110100</v>
      </c>
      <c r="X154" s="182"/>
      <c r="Y154" s="185">
        <f t="shared" si="43"/>
        <v>110100</v>
      </c>
      <c r="Z154" s="180"/>
      <c r="AA154" s="180">
        <f t="shared" si="44"/>
        <v>110100</v>
      </c>
      <c r="AB154" s="180"/>
      <c r="AC154" s="180">
        <f t="shared" si="45"/>
        <v>110100</v>
      </c>
    </row>
    <row r="155" spans="1:29" ht="15.75" customHeight="1">
      <c r="A155" s="184"/>
      <c r="B155" s="208"/>
      <c r="C155" s="204">
        <v>4210</v>
      </c>
      <c r="D155" s="248" t="s">
        <v>227</v>
      </c>
      <c r="E155" s="180"/>
      <c r="F155" s="185"/>
      <c r="G155" s="180"/>
      <c r="H155" s="185"/>
      <c r="I155" s="180"/>
      <c r="J155" s="180"/>
      <c r="K155" s="180"/>
      <c r="L155" s="180"/>
      <c r="M155" s="180"/>
      <c r="N155" s="180"/>
      <c r="O155" s="180"/>
      <c r="P155" s="178"/>
      <c r="Q155" s="180"/>
      <c r="R155" s="180"/>
      <c r="S155" s="180"/>
      <c r="T155" s="180"/>
      <c r="U155" s="205">
        <v>164071</v>
      </c>
      <c r="V155" s="180">
        <v>15000</v>
      </c>
      <c r="W155" s="205">
        <v>90637</v>
      </c>
      <c r="X155" s="182"/>
      <c r="Y155" s="185">
        <f t="shared" si="43"/>
        <v>90637</v>
      </c>
      <c r="Z155" s="180"/>
      <c r="AA155" s="180">
        <f t="shared" si="44"/>
        <v>90637</v>
      </c>
      <c r="AB155" s="180">
        <v>424</v>
      </c>
      <c r="AC155" s="180">
        <f t="shared" si="45"/>
        <v>91061</v>
      </c>
    </row>
    <row r="156" spans="1:29" ht="15.75" customHeight="1">
      <c r="A156" s="178"/>
      <c r="B156" s="208"/>
      <c r="C156" s="204">
        <v>4220</v>
      </c>
      <c r="D156" s="249" t="s">
        <v>292</v>
      </c>
      <c r="E156" s="180">
        <v>2096</v>
      </c>
      <c r="F156" s="185"/>
      <c r="G156" s="180">
        <f t="shared" si="46"/>
        <v>2096</v>
      </c>
      <c r="H156" s="185"/>
      <c r="I156" s="180">
        <f t="shared" si="47"/>
        <v>2096</v>
      </c>
      <c r="J156" s="180"/>
      <c r="K156" s="180">
        <f t="shared" si="48"/>
        <v>2096</v>
      </c>
      <c r="L156" s="180"/>
      <c r="M156" s="180">
        <f t="shared" si="49"/>
        <v>2096</v>
      </c>
      <c r="N156" s="180"/>
      <c r="O156" s="180">
        <f t="shared" si="37"/>
        <v>2096</v>
      </c>
      <c r="P156" s="178"/>
      <c r="Q156" s="180">
        <f t="shared" si="30"/>
        <v>2096</v>
      </c>
      <c r="R156" s="180">
        <v>-800</v>
      </c>
      <c r="S156" s="180">
        <f t="shared" si="31"/>
        <v>1296</v>
      </c>
      <c r="T156" s="180">
        <v>-838</v>
      </c>
      <c r="U156" s="180">
        <f t="shared" si="32"/>
        <v>458</v>
      </c>
      <c r="V156" s="180"/>
      <c r="W156" s="180">
        <v>300</v>
      </c>
      <c r="X156" s="182"/>
      <c r="Y156" s="185">
        <f t="shared" si="43"/>
        <v>300</v>
      </c>
      <c r="Z156" s="180"/>
      <c r="AA156" s="180">
        <f t="shared" si="44"/>
        <v>300</v>
      </c>
      <c r="AB156" s="180"/>
      <c r="AC156" s="180">
        <f t="shared" si="45"/>
        <v>300</v>
      </c>
    </row>
    <row r="157" spans="1:29" ht="16.5" customHeight="1">
      <c r="A157" s="178"/>
      <c r="B157" s="208"/>
      <c r="C157" s="204">
        <v>4230</v>
      </c>
      <c r="D157" s="249" t="s">
        <v>293</v>
      </c>
      <c r="E157" s="180"/>
      <c r="F157" s="185">
        <v>1500</v>
      </c>
      <c r="G157" s="180">
        <f t="shared" si="46"/>
        <v>1500</v>
      </c>
      <c r="H157" s="185"/>
      <c r="I157" s="180">
        <f t="shared" si="47"/>
        <v>1500</v>
      </c>
      <c r="J157" s="180"/>
      <c r="K157" s="180">
        <f t="shared" si="48"/>
        <v>1500</v>
      </c>
      <c r="L157" s="180"/>
      <c r="M157" s="180">
        <f t="shared" si="49"/>
        <v>1500</v>
      </c>
      <c r="N157" s="180"/>
      <c r="O157" s="180">
        <f t="shared" si="37"/>
        <v>1500</v>
      </c>
      <c r="P157" s="178"/>
      <c r="Q157" s="180">
        <f t="shared" si="30"/>
        <v>1500</v>
      </c>
      <c r="R157" s="180">
        <v>-1000</v>
      </c>
      <c r="S157" s="180">
        <f t="shared" si="31"/>
        <v>500</v>
      </c>
      <c r="T157" s="180">
        <v>500</v>
      </c>
      <c r="U157" s="180">
        <f t="shared" si="32"/>
        <v>1000</v>
      </c>
      <c r="V157" s="180">
        <v>-833</v>
      </c>
      <c r="W157" s="180">
        <v>100</v>
      </c>
      <c r="X157" s="182"/>
      <c r="Y157" s="185">
        <f t="shared" si="43"/>
        <v>100</v>
      </c>
      <c r="Z157" s="180"/>
      <c r="AA157" s="180">
        <f t="shared" si="44"/>
        <v>100</v>
      </c>
      <c r="AB157" s="180"/>
      <c r="AC157" s="180">
        <f t="shared" si="45"/>
        <v>100</v>
      </c>
    </row>
    <row r="158" spans="1:29" ht="16.5" customHeight="1">
      <c r="A158" s="178"/>
      <c r="B158" s="208"/>
      <c r="C158" s="204">
        <v>4250</v>
      </c>
      <c r="D158" s="249" t="s">
        <v>294</v>
      </c>
      <c r="E158" s="180"/>
      <c r="F158" s="185"/>
      <c r="G158" s="180"/>
      <c r="H158" s="185"/>
      <c r="I158" s="180"/>
      <c r="J158" s="180"/>
      <c r="K158" s="180"/>
      <c r="L158" s="180"/>
      <c r="M158" s="180"/>
      <c r="N158" s="180"/>
      <c r="O158" s="180"/>
      <c r="P158" s="178"/>
      <c r="Q158" s="180"/>
      <c r="R158" s="180"/>
      <c r="S158" s="180"/>
      <c r="T158" s="180"/>
      <c r="U158" s="180"/>
      <c r="V158" s="180"/>
      <c r="W158" s="180">
        <v>2000</v>
      </c>
      <c r="X158" s="182"/>
      <c r="Y158" s="185">
        <f t="shared" si="43"/>
        <v>2000</v>
      </c>
      <c r="Z158" s="180">
        <v>10000</v>
      </c>
      <c r="AA158" s="180">
        <f t="shared" si="44"/>
        <v>12000</v>
      </c>
      <c r="AB158" s="180"/>
      <c r="AC158" s="180">
        <f t="shared" si="45"/>
        <v>12000</v>
      </c>
    </row>
    <row r="159" spans="1:29" ht="16.5" customHeight="1">
      <c r="A159" s="184"/>
      <c r="B159" s="208"/>
      <c r="C159" s="177">
        <v>4260</v>
      </c>
      <c r="D159" s="250" t="s">
        <v>229</v>
      </c>
      <c r="E159" s="180">
        <v>26862</v>
      </c>
      <c r="F159" s="185"/>
      <c r="G159" s="180">
        <f t="shared" si="46"/>
        <v>26862</v>
      </c>
      <c r="H159" s="185"/>
      <c r="I159" s="180">
        <f t="shared" si="47"/>
        <v>26862</v>
      </c>
      <c r="J159" s="180"/>
      <c r="K159" s="180">
        <f t="shared" si="48"/>
        <v>26862</v>
      </c>
      <c r="L159" s="180"/>
      <c r="M159" s="180">
        <f t="shared" si="49"/>
        <v>26862</v>
      </c>
      <c r="N159" s="180">
        <v>-2000</v>
      </c>
      <c r="O159" s="180">
        <f aca="true" t="shared" si="50" ref="O159:O167">M159+N159</f>
        <v>24862</v>
      </c>
      <c r="P159" s="178"/>
      <c r="Q159" s="180">
        <f aca="true" t="shared" si="51" ref="Q159:Q166">O159+P159</f>
        <v>24862</v>
      </c>
      <c r="R159" s="180">
        <v>800</v>
      </c>
      <c r="S159" s="180">
        <f>Q159+R159</f>
        <v>25662</v>
      </c>
      <c r="T159" s="180">
        <v>1470</v>
      </c>
      <c r="U159" s="180">
        <f aca="true" t="shared" si="52" ref="U159:U166">S159+T159</f>
        <v>27132</v>
      </c>
      <c r="V159" s="180"/>
      <c r="W159" s="180">
        <v>80000</v>
      </c>
      <c r="X159" s="182"/>
      <c r="Y159" s="185">
        <f t="shared" si="43"/>
        <v>80000</v>
      </c>
      <c r="Z159" s="180"/>
      <c r="AA159" s="180">
        <f t="shared" si="44"/>
        <v>80000</v>
      </c>
      <c r="AB159" s="180"/>
      <c r="AC159" s="180">
        <f t="shared" si="45"/>
        <v>80000</v>
      </c>
    </row>
    <row r="160" spans="1:29" ht="16.5" customHeight="1">
      <c r="A160" s="184"/>
      <c r="B160" s="208"/>
      <c r="C160" s="177">
        <v>4270</v>
      </c>
      <c r="D160" s="245" t="s">
        <v>295</v>
      </c>
      <c r="E160" s="180">
        <v>15058</v>
      </c>
      <c r="F160" s="185"/>
      <c r="G160" s="180">
        <f t="shared" si="46"/>
        <v>15058</v>
      </c>
      <c r="H160" s="185"/>
      <c r="I160" s="180">
        <f t="shared" si="47"/>
        <v>15058</v>
      </c>
      <c r="J160" s="180">
        <v>-1206</v>
      </c>
      <c r="K160" s="180">
        <f t="shared" si="48"/>
        <v>13852</v>
      </c>
      <c r="L160" s="180"/>
      <c r="M160" s="180">
        <f t="shared" si="49"/>
        <v>13852</v>
      </c>
      <c r="N160" s="180">
        <v>6000</v>
      </c>
      <c r="O160" s="180">
        <f t="shared" si="50"/>
        <v>19852</v>
      </c>
      <c r="P160" s="178"/>
      <c r="Q160" s="180">
        <f t="shared" si="51"/>
        <v>19852</v>
      </c>
      <c r="R160" s="180">
        <v>2000</v>
      </c>
      <c r="S160" s="180">
        <f>Q160+R160</f>
        <v>21852</v>
      </c>
      <c r="T160" s="180">
        <v>-400</v>
      </c>
      <c r="U160" s="180">
        <f t="shared" si="52"/>
        <v>21452</v>
      </c>
      <c r="V160" s="180">
        <v>3284</v>
      </c>
      <c r="W160" s="180">
        <v>12000</v>
      </c>
      <c r="X160" s="182"/>
      <c r="Y160" s="185">
        <f t="shared" si="43"/>
        <v>12000</v>
      </c>
      <c r="Z160" s="180"/>
      <c r="AA160" s="180">
        <f t="shared" si="44"/>
        <v>12000</v>
      </c>
      <c r="AB160" s="180"/>
      <c r="AC160" s="180">
        <f t="shared" si="45"/>
        <v>12000</v>
      </c>
    </row>
    <row r="161" spans="1:29" ht="16.5" customHeight="1">
      <c r="A161" s="184"/>
      <c r="B161" s="208"/>
      <c r="C161" s="177">
        <v>4280</v>
      </c>
      <c r="D161" s="245" t="s">
        <v>231</v>
      </c>
      <c r="E161" s="180">
        <v>8224</v>
      </c>
      <c r="F161" s="185"/>
      <c r="G161" s="180">
        <f t="shared" si="46"/>
        <v>8224</v>
      </c>
      <c r="H161" s="185"/>
      <c r="I161" s="180">
        <f t="shared" si="47"/>
        <v>8224</v>
      </c>
      <c r="J161" s="180"/>
      <c r="K161" s="180">
        <f t="shared" si="48"/>
        <v>8224</v>
      </c>
      <c r="L161" s="180"/>
      <c r="M161" s="180">
        <f t="shared" si="49"/>
        <v>8224</v>
      </c>
      <c r="N161" s="180">
        <v>-3000</v>
      </c>
      <c r="O161" s="180">
        <f t="shared" si="50"/>
        <v>5224</v>
      </c>
      <c r="P161" s="178"/>
      <c r="Q161" s="180">
        <f t="shared" si="51"/>
        <v>5224</v>
      </c>
      <c r="R161" s="180"/>
      <c r="S161" s="180">
        <f>Q161+R161</f>
        <v>5224</v>
      </c>
      <c r="T161" s="180">
        <v>1000</v>
      </c>
      <c r="U161" s="180">
        <f t="shared" si="52"/>
        <v>6224</v>
      </c>
      <c r="V161" s="180">
        <v>1107</v>
      </c>
      <c r="W161" s="180">
        <v>10000</v>
      </c>
      <c r="X161" s="182"/>
      <c r="Y161" s="185">
        <f t="shared" si="43"/>
        <v>10000</v>
      </c>
      <c r="Z161" s="180"/>
      <c r="AA161" s="180">
        <f t="shared" si="44"/>
        <v>10000</v>
      </c>
      <c r="AB161" s="180"/>
      <c r="AC161" s="180">
        <f t="shared" si="45"/>
        <v>10000</v>
      </c>
    </row>
    <row r="162" spans="1:29" ht="16.5" customHeight="1">
      <c r="A162" s="184"/>
      <c r="B162" s="208"/>
      <c r="C162" s="177">
        <v>4300</v>
      </c>
      <c r="D162" s="245" t="s">
        <v>211</v>
      </c>
      <c r="E162" s="180">
        <v>29024</v>
      </c>
      <c r="F162" s="185"/>
      <c r="G162" s="180">
        <f t="shared" si="46"/>
        <v>29024</v>
      </c>
      <c r="H162" s="185"/>
      <c r="I162" s="180">
        <f t="shared" si="47"/>
        <v>29024</v>
      </c>
      <c r="J162" s="180"/>
      <c r="K162" s="180">
        <f t="shared" si="48"/>
        <v>29024</v>
      </c>
      <c r="L162" s="180">
        <v>1500</v>
      </c>
      <c r="M162" s="180">
        <f t="shared" si="49"/>
        <v>30524</v>
      </c>
      <c r="N162" s="180">
        <v>15000</v>
      </c>
      <c r="O162" s="180">
        <f t="shared" si="50"/>
        <v>45524</v>
      </c>
      <c r="P162" s="178"/>
      <c r="Q162" s="180">
        <f t="shared" si="51"/>
        <v>45524</v>
      </c>
      <c r="R162" s="180"/>
      <c r="S162" s="180">
        <f>Q162+R162</f>
        <v>45524</v>
      </c>
      <c r="T162" s="180">
        <v>5000</v>
      </c>
      <c r="U162" s="180">
        <f t="shared" si="52"/>
        <v>50524</v>
      </c>
      <c r="V162" s="180">
        <v>6376</v>
      </c>
      <c r="W162" s="180">
        <v>15395</v>
      </c>
      <c r="X162" s="182"/>
      <c r="Y162" s="185">
        <f t="shared" si="43"/>
        <v>15395</v>
      </c>
      <c r="Z162" s="180"/>
      <c r="AA162" s="180">
        <f t="shared" si="44"/>
        <v>15395</v>
      </c>
      <c r="AB162" s="180"/>
      <c r="AC162" s="180">
        <f t="shared" si="45"/>
        <v>15395</v>
      </c>
    </row>
    <row r="163" spans="1:29" ht="16.5" customHeight="1">
      <c r="A163" s="184"/>
      <c r="B163" s="208"/>
      <c r="C163" s="177">
        <v>4350</v>
      </c>
      <c r="D163" s="201" t="s">
        <v>232</v>
      </c>
      <c r="E163" s="180"/>
      <c r="F163" s="185"/>
      <c r="G163" s="180"/>
      <c r="H163" s="185"/>
      <c r="I163" s="180"/>
      <c r="J163" s="180"/>
      <c r="K163" s="180"/>
      <c r="L163" s="180"/>
      <c r="M163" s="180"/>
      <c r="N163" s="180"/>
      <c r="O163" s="180"/>
      <c r="P163" s="178"/>
      <c r="Q163" s="180"/>
      <c r="R163" s="180"/>
      <c r="S163" s="180"/>
      <c r="T163" s="180"/>
      <c r="U163" s="180"/>
      <c r="V163" s="180"/>
      <c r="W163" s="180">
        <v>2000</v>
      </c>
      <c r="X163" s="182"/>
      <c r="Y163" s="185">
        <f t="shared" si="43"/>
        <v>2000</v>
      </c>
      <c r="Z163" s="180"/>
      <c r="AA163" s="180">
        <f t="shared" si="44"/>
        <v>2000</v>
      </c>
      <c r="AB163" s="180"/>
      <c r="AC163" s="180">
        <f t="shared" si="45"/>
        <v>2000</v>
      </c>
    </row>
    <row r="164" spans="1:29" ht="16.5" customHeight="1">
      <c r="A164" s="184"/>
      <c r="B164" s="208"/>
      <c r="C164" s="177">
        <v>4360</v>
      </c>
      <c r="D164" s="201" t="s">
        <v>233</v>
      </c>
      <c r="E164" s="180"/>
      <c r="F164" s="185"/>
      <c r="G164" s="180"/>
      <c r="H164" s="185"/>
      <c r="I164" s="180"/>
      <c r="J164" s="180"/>
      <c r="K164" s="180"/>
      <c r="L164" s="180"/>
      <c r="M164" s="180"/>
      <c r="N164" s="180"/>
      <c r="O164" s="180"/>
      <c r="P164" s="178"/>
      <c r="Q164" s="180"/>
      <c r="R164" s="180"/>
      <c r="S164" s="180"/>
      <c r="T164" s="180"/>
      <c r="U164" s="180"/>
      <c r="V164" s="180"/>
      <c r="W164" s="180">
        <v>10000</v>
      </c>
      <c r="X164" s="182"/>
      <c r="Y164" s="185">
        <f t="shared" si="43"/>
        <v>10000</v>
      </c>
      <c r="Z164" s="180"/>
      <c r="AA164" s="180">
        <f t="shared" si="44"/>
        <v>10000</v>
      </c>
      <c r="AB164" s="180"/>
      <c r="AC164" s="180">
        <f t="shared" si="45"/>
        <v>10000</v>
      </c>
    </row>
    <row r="165" spans="1:29" ht="16.5" customHeight="1">
      <c r="A165" s="184"/>
      <c r="B165" s="208"/>
      <c r="C165" s="177">
        <v>4370</v>
      </c>
      <c r="D165" s="202" t="s">
        <v>234</v>
      </c>
      <c r="E165" s="180"/>
      <c r="F165" s="185"/>
      <c r="G165" s="180"/>
      <c r="H165" s="185"/>
      <c r="I165" s="180"/>
      <c r="J165" s="180"/>
      <c r="K165" s="180"/>
      <c r="L165" s="180"/>
      <c r="M165" s="180"/>
      <c r="N165" s="180"/>
      <c r="O165" s="180"/>
      <c r="P165" s="178"/>
      <c r="Q165" s="180"/>
      <c r="R165" s="180"/>
      <c r="S165" s="180"/>
      <c r="T165" s="180"/>
      <c r="U165" s="180"/>
      <c r="V165" s="180"/>
      <c r="W165" s="180">
        <v>5500</v>
      </c>
      <c r="X165" s="182"/>
      <c r="Y165" s="185">
        <f t="shared" si="43"/>
        <v>5500</v>
      </c>
      <c r="Z165" s="180"/>
      <c r="AA165" s="180">
        <f t="shared" si="44"/>
        <v>5500</v>
      </c>
      <c r="AB165" s="180"/>
      <c r="AC165" s="180">
        <f t="shared" si="45"/>
        <v>5500</v>
      </c>
    </row>
    <row r="166" spans="1:29" ht="16.5" customHeight="1">
      <c r="A166" s="184"/>
      <c r="B166" s="208"/>
      <c r="C166" s="177">
        <v>4410</v>
      </c>
      <c r="D166" s="245" t="s">
        <v>273</v>
      </c>
      <c r="E166" s="180">
        <v>697</v>
      </c>
      <c r="F166" s="185"/>
      <c r="G166" s="180">
        <f t="shared" si="46"/>
        <v>697</v>
      </c>
      <c r="H166" s="185"/>
      <c r="I166" s="180">
        <f t="shared" si="47"/>
        <v>697</v>
      </c>
      <c r="J166" s="180"/>
      <c r="K166" s="180">
        <f t="shared" si="48"/>
        <v>697</v>
      </c>
      <c r="L166" s="180"/>
      <c r="M166" s="180">
        <f t="shared" si="49"/>
        <v>697</v>
      </c>
      <c r="N166" s="180"/>
      <c r="O166" s="180">
        <f t="shared" si="50"/>
        <v>697</v>
      </c>
      <c r="P166" s="178"/>
      <c r="Q166" s="180">
        <f t="shared" si="51"/>
        <v>697</v>
      </c>
      <c r="R166" s="180"/>
      <c r="S166" s="180">
        <f>Q166+R166</f>
        <v>697</v>
      </c>
      <c r="T166" s="180">
        <v>-450</v>
      </c>
      <c r="U166" s="180">
        <f t="shared" si="52"/>
        <v>247</v>
      </c>
      <c r="V166" s="180">
        <v>-16</v>
      </c>
      <c r="W166" s="180">
        <v>2000</v>
      </c>
      <c r="X166" s="182"/>
      <c r="Y166" s="185">
        <f t="shared" si="43"/>
        <v>2000</v>
      </c>
      <c r="Z166" s="180"/>
      <c r="AA166" s="180">
        <f t="shared" si="44"/>
        <v>2000</v>
      </c>
      <c r="AB166" s="180"/>
      <c r="AC166" s="180">
        <f t="shared" si="45"/>
        <v>2000</v>
      </c>
    </row>
    <row r="167" spans="1:29" ht="16.5" customHeight="1">
      <c r="A167" s="184"/>
      <c r="B167" s="208"/>
      <c r="C167" s="177">
        <v>4430</v>
      </c>
      <c r="D167" s="245" t="s">
        <v>236</v>
      </c>
      <c r="E167" s="180">
        <v>1988</v>
      </c>
      <c r="F167" s="185"/>
      <c r="G167" s="180">
        <f t="shared" si="46"/>
        <v>1988</v>
      </c>
      <c r="H167" s="185"/>
      <c r="I167" s="180">
        <f t="shared" si="47"/>
        <v>1988</v>
      </c>
      <c r="J167" s="180">
        <v>1512</v>
      </c>
      <c r="K167" s="180">
        <f t="shared" si="48"/>
        <v>3500</v>
      </c>
      <c r="L167" s="180">
        <v>2000</v>
      </c>
      <c r="M167" s="180">
        <f t="shared" si="49"/>
        <v>5500</v>
      </c>
      <c r="N167" s="180">
        <v>-1000</v>
      </c>
      <c r="O167" s="180">
        <f t="shared" si="50"/>
        <v>4500</v>
      </c>
      <c r="P167" s="178"/>
      <c r="Q167" s="180">
        <f>O167+P167</f>
        <v>4500</v>
      </c>
      <c r="R167" s="180"/>
      <c r="S167" s="180">
        <f>Q167+R167</f>
        <v>4500</v>
      </c>
      <c r="T167" s="180">
        <v>761</v>
      </c>
      <c r="U167" s="180">
        <f>S167+T167</f>
        <v>5261</v>
      </c>
      <c r="V167" s="180">
        <v>450</v>
      </c>
      <c r="W167" s="180">
        <v>1000</v>
      </c>
      <c r="X167" s="182"/>
      <c r="Y167" s="185">
        <f t="shared" si="43"/>
        <v>1000</v>
      </c>
      <c r="Z167" s="180"/>
      <c r="AA167" s="180">
        <f t="shared" si="44"/>
        <v>1000</v>
      </c>
      <c r="AB167" s="180"/>
      <c r="AC167" s="180">
        <f t="shared" si="45"/>
        <v>1000</v>
      </c>
    </row>
    <row r="168" spans="1:29" ht="16.5" customHeight="1">
      <c r="A168" s="184"/>
      <c r="B168" s="208"/>
      <c r="C168" s="177">
        <v>4440</v>
      </c>
      <c r="D168" s="223" t="s">
        <v>237</v>
      </c>
      <c r="E168" s="180"/>
      <c r="F168" s="185"/>
      <c r="G168" s="180"/>
      <c r="H168" s="185"/>
      <c r="I168" s="180"/>
      <c r="J168" s="180"/>
      <c r="K168" s="180"/>
      <c r="L168" s="180"/>
      <c r="M168" s="180"/>
      <c r="N168" s="180"/>
      <c r="O168" s="180"/>
      <c r="P168" s="178"/>
      <c r="Q168" s="180"/>
      <c r="R168" s="180"/>
      <c r="S168" s="180"/>
      <c r="T168" s="180"/>
      <c r="U168" s="180"/>
      <c r="V168" s="180"/>
      <c r="W168" s="180">
        <v>1610</v>
      </c>
      <c r="X168" s="182"/>
      <c r="Y168" s="185">
        <f t="shared" si="43"/>
        <v>1610</v>
      </c>
      <c r="Z168" s="180"/>
      <c r="AA168" s="180">
        <f t="shared" si="44"/>
        <v>1610</v>
      </c>
      <c r="AB168" s="180"/>
      <c r="AC168" s="180">
        <f t="shared" si="45"/>
        <v>1610</v>
      </c>
    </row>
    <row r="169" spans="1:29" ht="16.5" customHeight="1">
      <c r="A169" s="184"/>
      <c r="B169" s="208"/>
      <c r="C169" s="177">
        <v>4510</v>
      </c>
      <c r="D169" s="245" t="s">
        <v>296</v>
      </c>
      <c r="E169" s="180">
        <v>299</v>
      </c>
      <c r="F169" s="185"/>
      <c r="G169" s="180">
        <f t="shared" si="46"/>
        <v>299</v>
      </c>
      <c r="H169" s="185"/>
      <c r="I169" s="180">
        <f t="shared" si="47"/>
        <v>299</v>
      </c>
      <c r="J169" s="180">
        <v>-9</v>
      </c>
      <c r="K169" s="180">
        <f t="shared" si="48"/>
        <v>290</v>
      </c>
      <c r="L169" s="180"/>
      <c r="M169" s="180">
        <f t="shared" si="49"/>
        <v>290</v>
      </c>
      <c r="N169" s="180"/>
      <c r="O169" s="180">
        <f>M169+N169</f>
        <v>290</v>
      </c>
      <c r="P169" s="178"/>
      <c r="Q169" s="180">
        <f>O169+P169</f>
        <v>290</v>
      </c>
      <c r="R169" s="180"/>
      <c r="S169" s="180">
        <f>Q169+R169</f>
        <v>290</v>
      </c>
      <c r="T169" s="180"/>
      <c r="U169" s="180">
        <f>S169+T169</f>
        <v>290</v>
      </c>
      <c r="V169" s="180"/>
      <c r="W169" s="180">
        <v>350</v>
      </c>
      <c r="X169" s="182"/>
      <c r="Y169" s="185">
        <f t="shared" si="43"/>
        <v>350</v>
      </c>
      <c r="Z169" s="180"/>
      <c r="AA169" s="180">
        <f t="shared" si="44"/>
        <v>350</v>
      </c>
      <c r="AB169" s="180"/>
      <c r="AC169" s="180">
        <f t="shared" si="45"/>
        <v>350</v>
      </c>
    </row>
    <row r="170" spans="1:29" ht="16.5" customHeight="1">
      <c r="A170" s="184"/>
      <c r="B170" s="208"/>
      <c r="C170" s="177">
        <v>4740</v>
      </c>
      <c r="D170" s="203" t="s">
        <v>242</v>
      </c>
      <c r="E170" s="180"/>
      <c r="F170" s="185"/>
      <c r="G170" s="180"/>
      <c r="H170" s="185"/>
      <c r="I170" s="180"/>
      <c r="J170" s="180"/>
      <c r="K170" s="180"/>
      <c r="L170" s="180"/>
      <c r="M170" s="180"/>
      <c r="N170" s="180"/>
      <c r="O170" s="180"/>
      <c r="P170" s="178"/>
      <c r="Q170" s="180"/>
      <c r="R170" s="180"/>
      <c r="S170" s="180"/>
      <c r="T170" s="180"/>
      <c r="U170" s="180"/>
      <c r="V170" s="180"/>
      <c r="W170" s="180">
        <v>1000</v>
      </c>
      <c r="X170" s="182"/>
      <c r="Y170" s="185">
        <f t="shared" si="43"/>
        <v>1000</v>
      </c>
      <c r="Z170" s="180"/>
      <c r="AA170" s="180">
        <f t="shared" si="44"/>
        <v>1000</v>
      </c>
      <c r="AB170" s="180"/>
      <c r="AC170" s="180">
        <f t="shared" si="45"/>
        <v>1000</v>
      </c>
    </row>
    <row r="171" spans="1:29" ht="16.5" customHeight="1">
      <c r="A171" s="184"/>
      <c r="B171" s="208"/>
      <c r="C171" s="177">
        <v>4750</v>
      </c>
      <c r="D171" s="245" t="s">
        <v>243</v>
      </c>
      <c r="E171" s="180"/>
      <c r="F171" s="185"/>
      <c r="G171" s="180"/>
      <c r="H171" s="185"/>
      <c r="I171" s="180"/>
      <c r="J171" s="180"/>
      <c r="K171" s="180"/>
      <c r="L171" s="180"/>
      <c r="M171" s="180"/>
      <c r="N171" s="180"/>
      <c r="O171" s="180"/>
      <c r="P171" s="178"/>
      <c r="Q171" s="180"/>
      <c r="R171" s="180"/>
      <c r="S171" s="180"/>
      <c r="T171" s="180"/>
      <c r="U171" s="180"/>
      <c r="V171" s="180"/>
      <c r="W171" s="180">
        <v>2000</v>
      </c>
      <c r="X171" s="182"/>
      <c r="Y171" s="185">
        <f t="shared" si="43"/>
        <v>2000</v>
      </c>
      <c r="Z171" s="180"/>
      <c r="AA171" s="180">
        <f t="shared" si="44"/>
        <v>2000</v>
      </c>
      <c r="AB171" s="180"/>
      <c r="AC171" s="180">
        <f t="shared" si="45"/>
        <v>2000</v>
      </c>
    </row>
    <row r="172" spans="1:29" ht="16.5" customHeight="1">
      <c r="A172" s="184"/>
      <c r="B172" s="208"/>
      <c r="C172" s="177">
        <v>6060</v>
      </c>
      <c r="D172" s="201" t="s">
        <v>245</v>
      </c>
      <c r="E172" s="180"/>
      <c r="F172" s="185"/>
      <c r="G172" s="180"/>
      <c r="H172" s="185"/>
      <c r="I172" s="180"/>
      <c r="J172" s="180"/>
      <c r="K172" s="180"/>
      <c r="L172" s="180"/>
      <c r="M172" s="180"/>
      <c r="N172" s="180"/>
      <c r="O172" s="180"/>
      <c r="P172" s="178"/>
      <c r="Q172" s="180"/>
      <c r="R172" s="180"/>
      <c r="S172" s="180">
        <v>0</v>
      </c>
      <c r="T172" s="180">
        <v>41000</v>
      </c>
      <c r="U172" s="180">
        <v>41000</v>
      </c>
      <c r="V172" s="180"/>
      <c r="W172" s="180">
        <v>550000</v>
      </c>
      <c r="X172" s="182"/>
      <c r="Y172" s="185">
        <f t="shared" si="43"/>
        <v>550000</v>
      </c>
      <c r="Z172" s="180"/>
      <c r="AA172" s="180">
        <f t="shared" si="44"/>
        <v>550000</v>
      </c>
      <c r="AB172" s="180"/>
      <c r="AC172" s="180">
        <f t="shared" si="45"/>
        <v>550000</v>
      </c>
    </row>
    <row r="173" spans="1:29" s="193" customFormat="1" ht="16.5" customHeight="1">
      <c r="A173" s="216"/>
      <c r="B173" s="251" t="s">
        <v>297</v>
      </c>
      <c r="C173" s="252"/>
      <c r="D173" s="232"/>
      <c r="E173" s="210">
        <f aca="true" t="shared" si="53" ref="E173:P173">SUM(E144:E171)</f>
        <v>1646988</v>
      </c>
      <c r="F173" s="210">
        <f t="shared" si="53"/>
        <v>286835</v>
      </c>
      <c r="G173" s="197">
        <f t="shared" si="53"/>
        <v>1933823</v>
      </c>
      <c r="H173" s="210">
        <f t="shared" si="53"/>
        <v>0</v>
      </c>
      <c r="I173" s="197">
        <f t="shared" si="53"/>
        <v>1933823</v>
      </c>
      <c r="J173" s="210">
        <f t="shared" si="53"/>
        <v>29859</v>
      </c>
      <c r="K173" s="197">
        <f t="shared" si="53"/>
        <v>1963682</v>
      </c>
      <c r="L173" s="210">
        <f t="shared" si="53"/>
        <v>3500</v>
      </c>
      <c r="M173" s="197">
        <f t="shared" si="53"/>
        <v>1967182</v>
      </c>
      <c r="N173" s="189">
        <f t="shared" si="53"/>
        <v>-12086</v>
      </c>
      <c r="O173" s="189">
        <f t="shared" si="53"/>
        <v>1955096</v>
      </c>
      <c r="P173" s="187">
        <f t="shared" si="53"/>
        <v>0</v>
      </c>
      <c r="Q173" s="190">
        <f>O173+P173</f>
        <v>1955096</v>
      </c>
      <c r="R173" s="190">
        <f>SUM(R144:R171)</f>
        <v>-3000</v>
      </c>
      <c r="S173" s="190">
        <f>Q173+R173</f>
        <v>1952096</v>
      </c>
      <c r="T173" s="190">
        <f>SUM(T144:T172)</f>
        <v>89424</v>
      </c>
      <c r="U173" s="190">
        <f>SUM(U144:U172)</f>
        <v>2205591</v>
      </c>
      <c r="V173" s="190">
        <f>SUM(V144:V172)</f>
        <v>16777</v>
      </c>
      <c r="W173" s="190">
        <f>SUM(W144:W172)</f>
        <v>3624000</v>
      </c>
      <c r="X173" s="190"/>
      <c r="Y173" s="192">
        <f t="shared" si="43"/>
        <v>3624000</v>
      </c>
      <c r="Z173" s="190">
        <f>SUM(Z144:Z172)</f>
        <v>0</v>
      </c>
      <c r="AA173" s="190">
        <f t="shared" si="44"/>
        <v>3624000</v>
      </c>
      <c r="AB173" s="190">
        <f>SUM(AB144:AB172)</f>
        <v>424</v>
      </c>
      <c r="AC173" s="190">
        <f t="shared" si="45"/>
        <v>3624424</v>
      </c>
    </row>
    <row r="174" spans="1:29" s="193" customFormat="1" ht="16.5" customHeight="1">
      <c r="A174" s="216"/>
      <c r="B174" s="243">
        <v>75414</v>
      </c>
      <c r="C174" s="195"/>
      <c r="D174" s="179"/>
      <c r="E174" s="253"/>
      <c r="F174" s="253"/>
      <c r="G174" s="253"/>
      <c r="H174" s="253"/>
      <c r="I174" s="253"/>
      <c r="J174" s="253"/>
      <c r="K174" s="253"/>
      <c r="L174" s="253"/>
      <c r="M174" s="253"/>
      <c r="N174" s="197"/>
      <c r="O174" s="180"/>
      <c r="P174" s="212"/>
      <c r="Q174" s="180"/>
      <c r="R174" s="197"/>
      <c r="S174" s="180"/>
      <c r="T174" s="197"/>
      <c r="U174" s="180"/>
      <c r="V174" s="197"/>
      <c r="W174" s="180"/>
      <c r="X174" s="199"/>
      <c r="Y174" s="185"/>
      <c r="Z174" s="197"/>
      <c r="AA174" s="180"/>
      <c r="AB174" s="197"/>
      <c r="AC174" s="180"/>
    </row>
    <row r="175" spans="1:29" s="193" customFormat="1" ht="16.5" customHeight="1">
      <c r="A175" s="216"/>
      <c r="B175" s="254" t="s">
        <v>298</v>
      </c>
      <c r="C175" s="255">
        <v>4700</v>
      </c>
      <c r="D175" s="226" t="s">
        <v>299</v>
      </c>
      <c r="E175" s="256">
        <v>1000</v>
      </c>
      <c r="F175" s="256"/>
      <c r="G175" s="256">
        <f>E175+F175</f>
        <v>1000</v>
      </c>
      <c r="H175" s="256"/>
      <c r="I175" s="256">
        <f>G175+H175</f>
        <v>1000</v>
      </c>
      <c r="J175" s="256"/>
      <c r="K175" s="256">
        <f>I175+J175</f>
        <v>1000</v>
      </c>
      <c r="L175" s="256"/>
      <c r="M175" s="256">
        <f>K175+L175</f>
        <v>1000</v>
      </c>
      <c r="N175" s="197"/>
      <c r="O175" s="180">
        <f>M175+N175</f>
        <v>1000</v>
      </c>
      <c r="P175" s="212"/>
      <c r="Q175" s="180">
        <f>O175+P175</f>
        <v>1000</v>
      </c>
      <c r="R175" s="197"/>
      <c r="S175" s="180">
        <f>Q175+R175</f>
        <v>1000</v>
      </c>
      <c r="T175" s="197"/>
      <c r="U175" s="180">
        <f>S175+T175</f>
        <v>1000</v>
      </c>
      <c r="V175" s="197"/>
      <c r="W175" s="180">
        <v>400</v>
      </c>
      <c r="X175" s="199"/>
      <c r="Y175" s="185">
        <f t="shared" si="43"/>
        <v>400</v>
      </c>
      <c r="Z175" s="197"/>
      <c r="AA175" s="180">
        <f t="shared" si="44"/>
        <v>400</v>
      </c>
      <c r="AB175" s="197"/>
      <c r="AC175" s="180">
        <f t="shared" si="45"/>
        <v>400</v>
      </c>
    </row>
    <row r="176" spans="1:29" s="193" customFormat="1" ht="16.5" customHeight="1">
      <c r="A176" s="216"/>
      <c r="B176" s="251" t="s">
        <v>300</v>
      </c>
      <c r="C176" s="252"/>
      <c r="D176" s="232"/>
      <c r="E176" s="210">
        <f>E175</f>
        <v>1000</v>
      </c>
      <c r="F176" s="210"/>
      <c r="G176" s="210">
        <f>G175</f>
        <v>1000</v>
      </c>
      <c r="H176" s="210"/>
      <c r="I176" s="210">
        <f>I175</f>
        <v>1000</v>
      </c>
      <c r="J176" s="210"/>
      <c r="K176" s="210">
        <f>K175</f>
        <v>1000</v>
      </c>
      <c r="L176" s="210"/>
      <c r="M176" s="210">
        <f>M175</f>
        <v>1000</v>
      </c>
      <c r="N176" s="189"/>
      <c r="O176" s="190">
        <f>M176+N176</f>
        <v>1000</v>
      </c>
      <c r="P176" s="187"/>
      <c r="Q176" s="190">
        <f>O176+P176</f>
        <v>1000</v>
      </c>
      <c r="R176" s="190"/>
      <c r="S176" s="190">
        <f>Q176+R176</f>
        <v>1000</v>
      </c>
      <c r="T176" s="190"/>
      <c r="U176" s="190">
        <f>S176+T176</f>
        <v>1000</v>
      </c>
      <c r="V176" s="190"/>
      <c r="W176" s="190">
        <v>400</v>
      </c>
      <c r="X176" s="190"/>
      <c r="Y176" s="192">
        <f t="shared" si="43"/>
        <v>400</v>
      </c>
      <c r="Z176" s="190"/>
      <c r="AA176" s="190">
        <f t="shared" si="44"/>
        <v>400</v>
      </c>
      <c r="AB176" s="190"/>
      <c r="AC176" s="190">
        <f t="shared" si="45"/>
        <v>400</v>
      </c>
    </row>
    <row r="177" spans="1:29" s="193" customFormat="1" ht="16.5" customHeight="1">
      <c r="A177" s="216"/>
      <c r="B177" s="257">
        <v>75495</v>
      </c>
      <c r="C177" s="252"/>
      <c r="D177" s="251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9"/>
      <c r="P177" s="242"/>
      <c r="Q177" s="260"/>
      <c r="R177" s="260"/>
      <c r="S177" s="260"/>
      <c r="T177" s="260"/>
      <c r="U177" s="260"/>
      <c r="V177" s="260"/>
      <c r="W177" s="260"/>
      <c r="X177" s="199"/>
      <c r="Y177" s="185"/>
      <c r="Z177" s="197"/>
      <c r="AA177" s="180"/>
      <c r="AB177" s="197"/>
      <c r="AC177" s="180"/>
    </row>
    <row r="178" spans="1:29" s="193" customFormat="1" ht="16.5" customHeight="1">
      <c r="A178" s="216"/>
      <c r="B178" s="261" t="s">
        <v>301</v>
      </c>
      <c r="C178" s="262">
        <v>4300</v>
      </c>
      <c r="D178" s="263" t="s">
        <v>211</v>
      </c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9"/>
      <c r="P178" s="242"/>
      <c r="Q178" s="264"/>
      <c r="R178" s="264"/>
      <c r="S178" s="264"/>
      <c r="T178" s="264"/>
      <c r="U178" s="264"/>
      <c r="V178" s="264"/>
      <c r="W178" s="198">
        <v>15000</v>
      </c>
      <c r="X178" s="199"/>
      <c r="Y178" s="185">
        <f t="shared" si="43"/>
        <v>15000</v>
      </c>
      <c r="Z178" s="197"/>
      <c r="AA178" s="180">
        <f t="shared" si="44"/>
        <v>15000</v>
      </c>
      <c r="AB178" s="197"/>
      <c r="AC178" s="180">
        <f t="shared" si="45"/>
        <v>15000</v>
      </c>
    </row>
    <row r="179" spans="1:29" s="193" customFormat="1" ht="16.5" customHeight="1">
      <c r="A179" s="216"/>
      <c r="B179" s="265" t="s">
        <v>302</v>
      </c>
      <c r="C179" s="252"/>
      <c r="D179" s="251"/>
      <c r="E179" s="266"/>
      <c r="F179" s="266"/>
      <c r="G179" s="266"/>
      <c r="H179" s="266"/>
      <c r="I179" s="266"/>
      <c r="J179" s="266"/>
      <c r="K179" s="266"/>
      <c r="L179" s="266"/>
      <c r="M179" s="266"/>
      <c r="N179" s="267"/>
      <c r="O179" s="268"/>
      <c r="P179" s="217"/>
      <c r="Q179" s="190"/>
      <c r="R179" s="190"/>
      <c r="S179" s="190"/>
      <c r="T179" s="190"/>
      <c r="U179" s="190"/>
      <c r="V179" s="190"/>
      <c r="W179" s="190">
        <v>15000</v>
      </c>
      <c r="X179" s="190"/>
      <c r="Y179" s="192">
        <f t="shared" si="43"/>
        <v>15000</v>
      </c>
      <c r="Z179" s="190"/>
      <c r="AA179" s="190">
        <f t="shared" si="44"/>
        <v>15000</v>
      </c>
      <c r="AB179" s="190"/>
      <c r="AC179" s="190">
        <f t="shared" si="45"/>
        <v>15000</v>
      </c>
    </row>
    <row r="180" spans="1:29" s="193" customFormat="1" ht="18.75" customHeight="1">
      <c r="A180" s="186" t="s">
        <v>91</v>
      </c>
      <c r="B180" s="209"/>
      <c r="C180" s="188"/>
      <c r="D180" s="217"/>
      <c r="E180" s="269" t="e">
        <f>E176+E173+#REF!</f>
        <v>#REF!</v>
      </c>
      <c r="F180" s="269" t="e">
        <f>F176+F173+#REF!</f>
        <v>#REF!</v>
      </c>
      <c r="G180" s="269" t="e">
        <f>G176+G173+#REF!</f>
        <v>#REF!</v>
      </c>
      <c r="H180" s="269" t="e">
        <f>H176+H173+#REF!</f>
        <v>#REF!</v>
      </c>
      <c r="I180" s="269" t="e">
        <f>I176+I173+#REF!</f>
        <v>#REF!</v>
      </c>
      <c r="J180" s="269" t="e">
        <f>J176+J173+#REF!</f>
        <v>#REF!</v>
      </c>
      <c r="K180" s="269" t="e">
        <f>K176+K173+#REF!+K143</f>
        <v>#REF!</v>
      </c>
      <c r="L180" s="269" t="e">
        <f>L176+L173+#REF!+L143</f>
        <v>#REF!</v>
      </c>
      <c r="M180" s="269" t="e">
        <f>M176+M173+#REF!+M143</f>
        <v>#REF!</v>
      </c>
      <c r="N180" s="269" t="e">
        <f>N176+N173+#REF!+N143</f>
        <v>#REF!</v>
      </c>
      <c r="O180" s="269" t="e">
        <f>O176+O173+#REF!+O143</f>
        <v>#REF!</v>
      </c>
      <c r="P180" s="269" t="e">
        <f>P176+P173+#REF!+P143</f>
        <v>#REF!</v>
      </c>
      <c r="Q180" s="190" t="e">
        <f>O180+P180</f>
        <v>#REF!</v>
      </c>
      <c r="R180" s="190">
        <v>1105000</v>
      </c>
      <c r="S180" s="190" t="e">
        <f>Q180+R180</f>
        <v>#REF!</v>
      </c>
      <c r="T180" s="190" t="e">
        <f>#REF!+T176+T173+T143</f>
        <v>#REF!</v>
      </c>
      <c r="U180" s="190" t="e">
        <f>#REF!+U176+U173+U143</f>
        <v>#REF!</v>
      </c>
      <c r="V180" s="190" t="e">
        <f>#REF!+V176+V173+V143</f>
        <v>#REF!</v>
      </c>
      <c r="W180" s="190">
        <f>W179+W176+W173+W143</f>
        <v>3649400</v>
      </c>
      <c r="X180" s="190"/>
      <c r="Y180" s="192">
        <f t="shared" si="43"/>
        <v>3649400</v>
      </c>
      <c r="Z180" s="190">
        <f>Z179+Z176+Z173+Z143</f>
        <v>33000</v>
      </c>
      <c r="AA180" s="190">
        <f t="shared" si="44"/>
        <v>3682400</v>
      </c>
      <c r="AB180" s="190">
        <f>AB179+AB176+AB173+AB143</f>
        <v>424</v>
      </c>
      <c r="AC180" s="190">
        <f t="shared" si="45"/>
        <v>3682824</v>
      </c>
    </row>
    <row r="181" spans="1:29" ht="16.5" customHeight="1">
      <c r="A181" s="195">
        <v>757</v>
      </c>
      <c r="B181" s="195">
        <v>75702</v>
      </c>
      <c r="C181" s="243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81"/>
      <c r="O181" s="181"/>
      <c r="P181" s="179"/>
      <c r="Q181" s="181"/>
      <c r="R181" s="181"/>
      <c r="S181" s="181"/>
      <c r="T181" s="181"/>
      <c r="U181" s="181"/>
      <c r="V181" s="181"/>
      <c r="W181" s="181"/>
      <c r="X181" s="182"/>
      <c r="Y181" s="185"/>
      <c r="Z181" s="180"/>
      <c r="AA181" s="180"/>
      <c r="AB181" s="180"/>
      <c r="AC181" s="180"/>
    </row>
    <row r="182" spans="1:29" ht="16.5" customHeight="1">
      <c r="A182" s="184" t="s">
        <v>303</v>
      </c>
      <c r="B182" s="178" t="s">
        <v>304</v>
      </c>
      <c r="C182" s="270">
        <v>8070</v>
      </c>
      <c r="D182" s="178" t="s">
        <v>305</v>
      </c>
      <c r="E182" s="180">
        <v>130000</v>
      </c>
      <c r="F182" s="180"/>
      <c r="G182" s="180">
        <f>E182+F182</f>
        <v>130000</v>
      </c>
      <c r="H182" s="180"/>
      <c r="I182" s="180">
        <f>G182+H182</f>
        <v>130000</v>
      </c>
      <c r="J182" s="180">
        <v>-30000</v>
      </c>
      <c r="K182" s="180">
        <f>I182+J182</f>
        <v>100000</v>
      </c>
      <c r="L182" s="180"/>
      <c r="M182" s="180">
        <f>K182+L182</f>
        <v>100000</v>
      </c>
      <c r="N182" s="180"/>
      <c r="O182" s="180">
        <f>M182+N182</f>
        <v>100000</v>
      </c>
      <c r="P182" s="178"/>
      <c r="Q182" s="180">
        <f>O182+P182</f>
        <v>100000</v>
      </c>
      <c r="R182" s="180">
        <v>-5000</v>
      </c>
      <c r="S182" s="180">
        <f>Q182+R182</f>
        <v>95000</v>
      </c>
      <c r="T182" s="180">
        <v>-13000</v>
      </c>
      <c r="U182" s="180">
        <f>S182+T182</f>
        <v>82000</v>
      </c>
      <c r="V182" s="180"/>
      <c r="W182" s="180">
        <v>303473</v>
      </c>
      <c r="X182" s="182"/>
      <c r="Y182" s="185">
        <f t="shared" si="43"/>
        <v>303473</v>
      </c>
      <c r="Z182" s="180"/>
      <c r="AA182" s="180">
        <f t="shared" si="44"/>
        <v>303473</v>
      </c>
      <c r="AB182" s="180"/>
      <c r="AC182" s="180">
        <f t="shared" si="45"/>
        <v>303473</v>
      </c>
    </row>
    <row r="183" spans="1:29" ht="16.5" customHeight="1">
      <c r="A183" s="184" t="s">
        <v>306</v>
      </c>
      <c r="B183" s="178" t="s">
        <v>307</v>
      </c>
      <c r="C183" s="213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80"/>
      <c r="O183" s="180"/>
      <c r="P183" s="178"/>
      <c r="Q183" s="180"/>
      <c r="R183" s="180"/>
      <c r="S183" s="180"/>
      <c r="T183" s="180"/>
      <c r="U183" s="180"/>
      <c r="V183" s="180"/>
      <c r="W183" s="180"/>
      <c r="X183" s="182"/>
      <c r="Y183" s="185"/>
      <c r="Z183" s="180"/>
      <c r="AA183" s="180"/>
      <c r="AB183" s="180"/>
      <c r="AC183" s="180"/>
    </row>
    <row r="184" spans="1:29" ht="16.5" customHeight="1">
      <c r="A184" s="184"/>
      <c r="B184" s="271"/>
      <c r="C184" s="271"/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2"/>
      <c r="O184" s="272"/>
      <c r="P184" s="271"/>
      <c r="Q184" s="272"/>
      <c r="R184" s="272"/>
      <c r="S184" s="272"/>
      <c r="T184" s="272"/>
      <c r="U184" s="272"/>
      <c r="V184" s="272"/>
      <c r="W184" s="190">
        <f>SUM(W182:W183)</f>
        <v>303473</v>
      </c>
      <c r="X184" s="190"/>
      <c r="Y184" s="192">
        <f t="shared" si="43"/>
        <v>303473</v>
      </c>
      <c r="Z184" s="190"/>
      <c r="AA184" s="190">
        <f t="shared" si="44"/>
        <v>303473</v>
      </c>
      <c r="AB184" s="190"/>
      <c r="AC184" s="190">
        <f t="shared" si="45"/>
        <v>303473</v>
      </c>
    </row>
    <row r="185" spans="1:29" ht="16.5" customHeight="1">
      <c r="A185" s="184"/>
      <c r="B185" s="177">
        <v>75704</v>
      </c>
      <c r="C185" s="213"/>
      <c r="D185" s="178"/>
      <c r="E185" s="226"/>
      <c r="F185" s="226"/>
      <c r="G185" s="226"/>
      <c r="H185" s="226"/>
      <c r="I185" s="226"/>
      <c r="J185" s="226"/>
      <c r="K185" s="226"/>
      <c r="L185" s="226"/>
      <c r="M185" s="226"/>
      <c r="N185" s="180"/>
      <c r="O185" s="180"/>
      <c r="P185" s="178"/>
      <c r="Q185" s="180"/>
      <c r="R185" s="180"/>
      <c r="S185" s="180"/>
      <c r="T185" s="180"/>
      <c r="U185" s="180"/>
      <c r="V185" s="180"/>
      <c r="W185" s="180"/>
      <c r="X185" s="182"/>
      <c r="Y185" s="185"/>
      <c r="Z185" s="180"/>
      <c r="AA185" s="180"/>
      <c r="AB185" s="180"/>
      <c r="AC185" s="180"/>
    </row>
    <row r="186" spans="1:29" ht="16.5" customHeight="1">
      <c r="A186" s="184"/>
      <c r="B186" s="178" t="s">
        <v>308</v>
      </c>
      <c r="C186" s="270">
        <v>8020</v>
      </c>
      <c r="D186" s="178" t="s">
        <v>309</v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180"/>
      <c r="O186" s="180"/>
      <c r="P186" s="178"/>
      <c r="Q186" s="180"/>
      <c r="R186" s="180"/>
      <c r="S186" s="180"/>
      <c r="T186" s="180"/>
      <c r="U186" s="180"/>
      <c r="V186" s="180"/>
      <c r="W186" s="180">
        <v>437500</v>
      </c>
      <c r="X186" s="182"/>
      <c r="Y186" s="185">
        <f t="shared" si="43"/>
        <v>437500</v>
      </c>
      <c r="Z186" s="180"/>
      <c r="AA186" s="180">
        <f t="shared" si="44"/>
        <v>437500</v>
      </c>
      <c r="AB186" s="180"/>
      <c r="AC186" s="180">
        <f t="shared" si="45"/>
        <v>437500</v>
      </c>
    </row>
    <row r="187" spans="1:29" ht="16.5" customHeight="1">
      <c r="A187" s="184"/>
      <c r="B187" s="178" t="s">
        <v>310</v>
      </c>
      <c r="C187" s="270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80"/>
      <c r="O187" s="180"/>
      <c r="P187" s="178"/>
      <c r="Q187" s="180"/>
      <c r="R187" s="180"/>
      <c r="S187" s="180"/>
      <c r="T187" s="180"/>
      <c r="U187" s="180"/>
      <c r="V187" s="180"/>
      <c r="W187" s="180"/>
      <c r="X187" s="182"/>
      <c r="Y187" s="185"/>
      <c r="Z187" s="180"/>
      <c r="AA187" s="180"/>
      <c r="AB187" s="180"/>
      <c r="AC187" s="180"/>
    </row>
    <row r="188" spans="1:29" ht="16.5" customHeight="1">
      <c r="A188" s="184"/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0"/>
      <c r="O188" s="190"/>
      <c r="P188" s="191"/>
      <c r="Q188" s="190"/>
      <c r="R188" s="190"/>
      <c r="S188" s="190"/>
      <c r="T188" s="190"/>
      <c r="U188" s="190"/>
      <c r="V188" s="190"/>
      <c r="W188" s="190">
        <f>SUM(W186:W187)</f>
        <v>437500</v>
      </c>
      <c r="X188" s="190"/>
      <c r="Y188" s="192">
        <f t="shared" si="43"/>
        <v>437500</v>
      </c>
      <c r="Z188" s="190"/>
      <c r="AA188" s="190">
        <f t="shared" si="44"/>
        <v>437500</v>
      </c>
      <c r="AB188" s="190"/>
      <c r="AC188" s="190">
        <f t="shared" si="45"/>
        <v>437500</v>
      </c>
    </row>
    <row r="189" spans="1:29" s="193" customFormat="1" ht="25.5" customHeight="1">
      <c r="A189" s="186" t="s">
        <v>311</v>
      </c>
      <c r="B189" s="187"/>
      <c r="C189" s="188"/>
      <c r="D189" s="187"/>
      <c r="E189" s="189">
        <f>E182</f>
        <v>130000</v>
      </c>
      <c r="F189" s="189">
        <f>F182</f>
        <v>0</v>
      </c>
      <c r="G189" s="189">
        <f>G182</f>
        <v>130000</v>
      </c>
      <c r="H189" s="189"/>
      <c r="I189" s="189">
        <f>I182</f>
        <v>130000</v>
      </c>
      <c r="J189" s="189">
        <f>J182</f>
        <v>-30000</v>
      </c>
      <c r="K189" s="189">
        <f>K182</f>
        <v>100000</v>
      </c>
      <c r="L189" s="189">
        <f>L182</f>
        <v>0</v>
      </c>
      <c r="M189" s="189">
        <f>M182</f>
        <v>100000</v>
      </c>
      <c r="N189" s="189"/>
      <c r="O189" s="190">
        <f>M189+N189</f>
        <v>100000</v>
      </c>
      <c r="P189" s="187"/>
      <c r="Q189" s="190">
        <f>O189+P189</f>
        <v>100000</v>
      </c>
      <c r="R189" s="190">
        <v>-5000</v>
      </c>
      <c r="S189" s="190">
        <f>Q189+R189</f>
        <v>95000</v>
      </c>
      <c r="T189" s="190">
        <v>-13000</v>
      </c>
      <c r="U189" s="190">
        <f>S189+T189</f>
        <v>82000</v>
      </c>
      <c r="V189" s="190"/>
      <c r="W189" s="190">
        <f>W188+W184</f>
        <v>740973</v>
      </c>
      <c r="X189" s="190"/>
      <c r="Y189" s="192">
        <f t="shared" si="43"/>
        <v>740973</v>
      </c>
      <c r="Z189" s="190"/>
      <c r="AA189" s="190">
        <f t="shared" si="44"/>
        <v>740973</v>
      </c>
      <c r="AB189" s="190"/>
      <c r="AC189" s="190">
        <f t="shared" si="45"/>
        <v>740973</v>
      </c>
    </row>
    <row r="190" spans="1:29" s="193" customFormat="1" ht="16.5" customHeight="1">
      <c r="A190" s="273">
        <v>758</v>
      </c>
      <c r="B190" s="274">
        <v>75818</v>
      </c>
      <c r="C190" s="275"/>
      <c r="D190" s="265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60"/>
      <c r="P190" s="212"/>
      <c r="Q190" s="264"/>
      <c r="R190" s="264"/>
      <c r="S190" s="264"/>
      <c r="T190" s="264"/>
      <c r="U190" s="264"/>
      <c r="V190" s="264"/>
      <c r="W190" s="198"/>
      <c r="X190" s="199"/>
      <c r="Y190" s="185"/>
      <c r="Z190" s="197"/>
      <c r="AA190" s="180"/>
      <c r="AB190" s="197"/>
      <c r="AC190" s="180"/>
    </row>
    <row r="191" spans="1:29" s="193" customFormat="1" ht="16.5" customHeight="1">
      <c r="A191" s="276" t="s">
        <v>119</v>
      </c>
      <c r="B191" s="277" t="s">
        <v>312</v>
      </c>
      <c r="C191" s="278">
        <v>4810</v>
      </c>
      <c r="D191" s="277" t="s">
        <v>312</v>
      </c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60"/>
      <c r="P191" s="212"/>
      <c r="Q191" s="264"/>
      <c r="R191" s="264"/>
      <c r="S191" s="264"/>
      <c r="T191" s="264"/>
      <c r="U191" s="264"/>
      <c r="V191" s="264"/>
      <c r="W191" s="198">
        <v>320000</v>
      </c>
      <c r="X191" s="199"/>
      <c r="Y191" s="185">
        <v>100000</v>
      </c>
      <c r="Z191" s="197"/>
      <c r="AA191" s="180">
        <f t="shared" si="44"/>
        <v>100000</v>
      </c>
      <c r="AB191" s="197"/>
      <c r="AC191" s="180">
        <f t="shared" si="45"/>
        <v>100000</v>
      </c>
    </row>
    <row r="192" spans="1:29" s="193" customFormat="1" ht="16.5" customHeight="1">
      <c r="A192" s="216"/>
      <c r="B192" s="279"/>
      <c r="C192" s="278"/>
      <c r="D192" s="277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60"/>
      <c r="P192" s="212"/>
      <c r="Q192" s="264"/>
      <c r="R192" s="264"/>
      <c r="S192" s="264"/>
      <c r="T192" s="264"/>
      <c r="U192" s="264"/>
      <c r="V192" s="264"/>
      <c r="W192" s="198"/>
      <c r="X192" s="199"/>
      <c r="Y192" s="185"/>
      <c r="Z192" s="197"/>
      <c r="AA192" s="180"/>
      <c r="AB192" s="197"/>
      <c r="AC192" s="180"/>
    </row>
    <row r="193" spans="1:29" s="193" customFormat="1" ht="16.5" customHeight="1">
      <c r="A193" s="216"/>
      <c r="B193" s="280">
        <v>75818</v>
      </c>
      <c r="C193" s="278"/>
      <c r="D193" s="277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60"/>
      <c r="P193" s="212"/>
      <c r="Q193" s="264"/>
      <c r="R193" s="264"/>
      <c r="S193" s="264"/>
      <c r="T193" s="264"/>
      <c r="U193" s="264"/>
      <c r="V193" s="264"/>
      <c r="W193" s="198"/>
      <c r="X193" s="199"/>
      <c r="Y193" s="185"/>
      <c r="Z193" s="197"/>
      <c r="AA193" s="180"/>
      <c r="AB193" s="197"/>
      <c r="AC193" s="180"/>
    </row>
    <row r="194" spans="1:29" s="193" customFormat="1" ht="16.5" customHeight="1">
      <c r="A194" s="216"/>
      <c r="B194" s="279" t="s">
        <v>313</v>
      </c>
      <c r="C194" s="278">
        <v>4810</v>
      </c>
      <c r="D194" s="277" t="s">
        <v>313</v>
      </c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60"/>
      <c r="P194" s="212"/>
      <c r="Q194" s="264"/>
      <c r="R194" s="264"/>
      <c r="S194" s="264"/>
      <c r="T194" s="264"/>
      <c r="U194" s="264"/>
      <c r="V194" s="264"/>
      <c r="W194" s="198"/>
      <c r="X194" s="199"/>
      <c r="Y194" s="185">
        <v>220000</v>
      </c>
      <c r="Z194" s="197"/>
      <c r="AA194" s="180">
        <v>220000</v>
      </c>
      <c r="AB194" s="197"/>
      <c r="AC194" s="180">
        <f t="shared" si="45"/>
        <v>220000</v>
      </c>
    </row>
    <row r="195" spans="1:29" s="193" customFormat="1" ht="16.5" customHeight="1">
      <c r="A195" s="216"/>
      <c r="B195" s="281"/>
      <c r="C195" s="282"/>
      <c r="D195" s="212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60"/>
      <c r="P195" s="212"/>
      <c r="Q195" s="264"/>
      <c r="R195" s="264"/>
      <c r="S195" s="264"/>
      <c r="T195" s="264"/>
      <c r="U195" s="264"/>
      <c r="V195" s="264"/>
      <c r="W195" s="198"/>
      <c r="X195" s="199"/>
      <c r="Y195" s="185"/>
      <c r="Z195" s="197"/>
      <c r="AA195" s="180"/>
      <c r="AB195" s="197"/>
      <c r="AC195" s="180"/>
    </row>
    <row r="196" spans="1:29" s="193" customFormat="1" ht="16.5" customHeight="1">
      <c r="A196" s="242"/>
      <c r="B196" s="244">
        <v>75832</v>
      </c>
      <c r="C196" s="270"/>
      <c r="D196" s="213"/>
      <c r="E196" s="181"/>
      <c r="F196" s="181"/>
      <c r="G196" s="181"/>
      <c r="H196" s="181"/>
      <c r="I196" s="181"/>
      <c r="J196" s="181"/>
      <c r="K196" s="181"/>
      <c r="L196" s="181"/>
      <c r="M196" s="181"/>
      <c r="N196" s="210"/>
      <c r="O196" s="181"/>
      <c r="P196" s="212"/>
      <c r="Q196" s="180"/>
      <c r="R196" s="197"/>
      <c r="S196" s="180"/>
      <c r="T196" s="197"/>
      <c r="U196" s="180"/>
      <c r="V196" s="197"/>
      <c r="W196" s="180"/>
      <c r="X196" s="199"/>
      <c r="Y196" s="185"/>
      <c r="Z196" s="197"/>
      <c r="AA196" s="180"/>
      <c r="AB196" s="197"/>
      <c r="AC196" s="180"/>
    </row>
    <row r="197" spans="2:29" s="193" customFormat="1" ht="16.5" customHeight="1">
      <c r="B197" s="213" t="s">
        <v>314</v>
      </c>
      <c r="C197" s="270">
        <v>2930</v>
      </c>
      <c r="D197" s="213" t="s">
        <v>315</v>
      </c>
      <c r="E197" s="180">
        <v>2488444</v>
      </c>
      <c r="F197" s="180"/>
      <c r="G197" s="180">
        <f>E197+F197</f>
        <v>2488444</v>
      </c>
      <c r="H197" s="180"/>
      <c r="I197" s="180">
        <f>G197+H197</f>
        <v>2488444</v>
      </c>
      <c r="J197" s="180"/>
      <c r="K197" s="180">
        <f>I197+J197</f>
        <v>2488444</v>
      </c>
      <c r="L197" s="180"/>
      <c r="M197" s="180">
        <f>K197+L197</f>
        <v>2488444</v>
      </c>
      <c r="N197" s="197"/>
      <c r="O197" s="180">
        <f>M197+N197</f>
        <v>2488444</v>
      </c>
      <c r="P197" s="212"/>
      <c r="Q197" s="180">
        <f>O197+P197</f>
        <v>2488444</v>
      </c>
      <c r="R197" s="197"/>
      <c r="S197" s="180">
        <f>Q197+R197</f>
        <v>2488444</v>
      </c>
      <c r="T197" s="197"/>
      <c r="U197" s="180">
        <f>S197+T197</f>
        <v>2488444</v>
      </c>
      <c r="V197" s="197"/>
      <c r="W197" s="180">
        <v>6381004</v>
      </c>
      <c r="X197" s="199"/>
      <c r="Y197" s="185">
        <f t="shared" si="43"/>
        <v>6381004</v>
      </c>
      <c r="Z197" s="197"/>
      <c r="AA197" s="180">
        <f t="shared" si="44"/>
        <v>6381004</v>
      </c>
      <c r="AB197" s="197"/>
      <c r="AC197" s="180">
        <f t="shared" si="45"/>
        <v>6381004</v>
      </c>
    </row>
    <row r="198" spans="1:29" s="193" customFormat="1" ht="16.5" customHeight="1">
      <c r="A198" s="276"/>
      <c r="B198" s="213" t="s">
        <v>316</v>
      </c>
      <c r="C198" s="270"/>
      <c r="D198" s="213"/>
      <c r="E198" s="180"/>
      <c r="F198" s="180"/>
      <c r="G198" s="180"/>
      <c r="H198" s="180"/>
      <c r="I198" s="180"/>
      <c r="J198" s="180"/>
      <c r="K198" s="180"/>
      <c r="L198" s="180"/>
      <c r="M198" s="180"/>
      <c r="N198" s="197"/>
      <c r="O198" s="180"/>
      <c r="P198" s="212"/>
      <c r="Q198" s="180"/>
      <c r="R198" s="197"/>
      <c r="S198" s="180"/>
      <c r="T198" s="197"/>
      <c r="U198" s="180"/>
      <c r="V198" s="197"/>
      <c r="W198" s="180"/>
      <c r="X198" s="199"/>
      <c r="Y198" s="185"/>
      <c r="Z198" s="197"/>
      <c r="AA198" s="180"/>
      <c r="AB198" s="197"/>
      <c r="AC198" s="180"/>
    </row>
    <row r="199" spans="1:29" s="193" customFormat="1" ht="16.5" customHeight="1">
      <c r="A199" s="283"/>
      <c r="B199" s="187" t="s">
        <v>317</v>
      </c>
      <c r="C199" s="284"/>
      <c r="D199" s="271"/>
      <c r="E199" s="189">
        <f>E197</f>
        <v>2488444</v>
      </c>
      <c r="F199" s="189"/>
      <c r="G199" s="189">
        <f>G197</f>
        <v>2488444</v>
      </c>
      <c r="H199" s="189"/>
      <c r="I199" s="189">
        <f>I197</f>
        <v>2488444</v>
      </c>
      <c r="J199" s="189"/>
      <c r="K199" s="189">
        <f>K197</f>
        <v>2488444</v>
      </c>
      <c r="L199" s="189"/>
      <c r="M199" s="189">
        <f>M197</f>
        <v>2488444</v>
      </c>
      <c r="N199" s="189"/>
      <c r="O199" s="190">
        <f>M199+N199</f>
        <v>2488444</v>
      </c>
      <c r="P199" s="187"/>
      <c r="Q199" s="190">
        <f>O199+P199</f>
        <v>2488444</v>
      </c>
      <c r="R199" s="190"/>
      <c r="S199" s="190">
        <f>Q199+R199</f>
        <v>2488444</v>
      </c>
      <c r="T199" s="190"/>
      <c r="U199" s="190">
        <f>S199+T199</f>
        <v>2488444</v>
      </c>
      <c r="V199" s="190"/>
      <c r="W199" s="190">
        <f>SUM(W190:W198)</f>
        <v>6701004</v>
      </c>
      <c r="X199" s="190"/>
      <c r="Y199" s="192">
        <f t="shared" si="43"/>
        <v>6701004</v>
      </c>
      <c r="Z199" s="190"/>
      <c r="AA199" s="190">
        <f>SUM(AA190:AA198)</f>
        <v>6701004</v>
      </c>
      <c r="AB199" s="190"/>
      <c r="AC199" s="190">
        <f t="shared" si="45"/>
        <v>6701004</v>
      </c>
    </row>
    <row r="200" spans="1:29" s="193" customFormat="1" ht="19.5" customHeight="1">
      <c r="A200" s="285" t="s">
        <v>130</v>
      </c>
      <c r="B200" s="286"/>
      <c r="C200" s="287"/>
      <c r="D200" s="288"/>
      <c r="E200" s="269" t="e">
        <f>#REF!+#REF!+E197</f>
        <v>#REF!</v>
      </c>
      <c r="F200" s="269" t="e">
        <f>#REF!+#REF!+F197</f>
        <v>#REF!</v>
      </c>
      <c r="G200" s="269" t="e">
        <f>#REF!+#REF!+G197</f>
        <v>#REF!</v>
      </c>
      <c r="H200" s="269" t="e">
        <f>#REF!+#REF!+H197</f>
        <v>#REF!</v>
      </c>
      <c r="I200" s="269" t="e">
        <f>#REF!+#REF!+I197</f>
        <v>#REF!</v>
      </c>
      <c r="J200" s="269" t="e">
        <f>#REF!+#REF!+J197</f>
        <v>#REF!</v>
      </c>
      <c r="K200" s="269" t="e">
        <f>#REF!+#REF!+K197</f>
        <v>#REF!</v>
      </c>
      <c r="L200" s="269" t="e">
        <f>#REF!+#REF!+L197</f>
        <v>#REF!</v>
      </c>
      <c r="M200" s="269" t="e">
        <f>#REF!+#REF!+M197</f>
        <v>#REF!</v>
      </c>
      <c r="N200" s="189"/>
      <c r="O200" s="190" t="e">
        <f>M200+N200</f>
        <v>#REF!</v>
      </c>
      <c r="P200" s="190">
        <v>-10000</v>
      </c>
      <c r="Q200" s="190" t="e">
        <f>O200+P200</f>
        <v>#REF!</v>
      </c>
      <c r="R200" s="190"/>
      <c r="S200" s="190" t="e">
        <f>Q200+R200</f>
        <v>#REF!</v>
      </c>
      <c r="T200" s="190" t="e">
        <f>T199+#REF!</f>
        <v>#REF!</v>
      </c>
      <c r="U200" s="190" t="e">
        <f>U199+#REF!</f>
        <v>#REF!</v>
      </c>
      <c r="V200" s="190" t="e">
        <f>V199+#REF!</f>
        <v>#REF!</v>
      </c>
      <c r="W200" s="190">
        <f>W199</f>
        <v>6701004</v>
      </c>
      <c r="X200" s="190"/>
      <c r="Y200" s="192">
        <f t="shared" si="43"/>
        <v>6701004</v>
      </c>
      <c r="Z200" s="190"/>
      <c r="AA200" s="190">
        <f t="shared" si="44"/>
        <v>6701004</v>
      </c>
      <c r="AB200" s="190"/>
      <c r="AC200" s="190">
        <f t="shared" si="45"/>
        <v>6701004</v>
      </c>
    </row>
    <row r="201" spans="1:29" ht="16.5" customHeight="1">
      <c r="A201" s="276"/>
      <c r="B201" s="204">
        <v>80102</v>
      </c>
      <c r="C201" s="222">
        <v>4010</v>
      </c>
      <c r="D201" s="289" t="s">
        <v>221</v>
      </c>
      <c r="E201" s="205">
        <v>771313</v>
      </c>
      <c r="F201" s="205"/>
      <c r="G201" s="205">
        <f>E201+F201</f>
        <v>771313</v>
      </c>
      <c r="H201" s="205"/>
      <c r="I201" s="205">
        <f>G201+H201</f>
        <v>771313</v>
      </c>
      <c r="J201" s="205"/>
      <c r="K201" s="205">
        <f>I201+J201</f>
        <v>771313</v>
      </c>
      <c r="L201" s="205"/>
      <c r="M201" s="205">
        <f>K201+L201</f>
        <v>771313</v>
      </c>
      <c r="N201" s="180"/>
      <c r="O201" s="180">
        <f aca="true" t="shared" si="54" ref="O201:O248">M201+N201</f>
        <v>771313</v>
      </c>
      <c r="P201" s="178"/>
      <c r="Q201" s="180">
        <f aca="true" t="shared" si="55" ref="Q201:Q248">O201+P201</f>
        <v>771313</v>
      </c>
      <c r="R201" s="180"/>
      <c r="S201" s="180">
        <f aca="true" t="shared" si="56" ref="S201:S248">Q201+R201</f>
        <v>771313</v>
      </c>
      <c r="T201" s="180">
        <v>48400</v>
      </c>
      <c r="U201" s="180">
        <f aca="true" t="shared" si="57" ref="U201:U247">S201+T201</f>
        <v>819713</v>
      </c>
      <c r="V201" s="180">
        <v>4169</v>
      </c>
      <c r="W201" s="180">
        <v>1067350</v>
      </c>
      <c r="X201" s="182"/>
      <c r="Y201" s="185">
        <f t="shared" si="43"/>
        <v>1067350</v>
      </c>
      <c r="Z201" s="180"/>
      <c r="AA201" s="180">
        <f t="shared" si="44"/>
        <v>1067350</v>
      </c>
      <c r="AB201" s="180">
        <v>-100000</v>
      </c>
      <c r="AC201" s="180">
        <f t="shared" si="45"/>
        <v>967350</v>
      </c>
    </row>
    <row r="202" spans="1:29" ht="16.5" customHeight="1">
      <c r="A202" s="276"/>
      <c r="B202" s="202" t="s">
        <v>318</v>
      </c>
      <c r="C202" s="196">
        <v>4040</v>
      </c>
      <c r="D202" s="200" t="s">
        <v>223</v>
      </c>
      <c r="E202" s="180">
        <v>54821</v>
      </c>
      <c r="F202" s="180"/>
      <c r="G202" s="205">
        <f aca="true" t="shared" si="58" ref="G202:G217">E202+F202</f>
        <v>54821</v>
      </c>
      <c r="H202" s="180"/>
      <c r="I202" s="205">
        <f aca="true" t="shared" si="59" ref="I202:I218">G202+H202</f>
        <v>54821</v>
      </c>
      <c r="J202" s="180"/>
      <c r="K202" s="205">
        <f aca="true" t="shared" si="60" ref="K202:K218">I202+J202</f>
        <v>54821</v>
      </c>
      <c r="L202" s="180"/>
      <c r="M202" s="205">
        <f aca="true" t="shared" si="61" ref="M202:M218">K202+L202</f>
        <v>54821</v>
      </c>
      <c r="N202" s="180"/>
      <c r="O202" s="180">
        <f t="shared" si="54"/>
        <v>54821</v>
      </c>
      <c r="P202" s="178"/>
      <c r="Q202" s="180">
        <f t="shared" si="55"/>
        <v>54821</v>
      </c>
      <c r="R202" s="180"/>
      <c r="S202" s="180">
        <f t="shared" si="56"/>
        <v>54821</v>
      </c>
      <c r="T202" s="180"/>
      <c r="U202" s="180">
        <f t="shared" si="57"/>
        <v>54821</v>
      </c>
      <c r="V202" s="180"/>
      <c r="W202" s="180">
        <v>85300</v>
      </c>
      <c r="X202" s="182"/>
      <c r="Y202" s="185">
        <f t="shared" si="43"/>
        <v>85300</v>
      </c>
      <c r="Z202" s="180"/>
      <c r="AA202" s="180">
        <f t="shared" si="44"/>
        <v>85300</v>
      </c>
      <c r="AB202" s="180"/>
      <c r="AC202" s="180">
        <f t="shared" si="45"/>
        <v>85300</v>
      </c>
    </row>
    <row r="203" spans="1:29" ht="16.5" customHeight="1">
      <c r="A203" s="276"/>
      <c r="B203" s="201" t="s">
        <v>319</v>
      </c>
      <c r="C203" s="196">
        <v>4110</v>
      </c>
      <c r="D203" s="200" t="s">
        <v>224</v>
      </c>
      <c r="E203" s="180">
        <v>149000</v>
      </c>
      <c r="F203" s="180"/>
      <c r="G203" s="205">
        <f t="shared" si="58"/>
        <v>149000</v>
      </c>
      <c r="H203" s="180"/>
      <c r="I203" s="205">
        <f t="shared" si="59"/>
        <v>149000</v>
      </c>
      <c r="J203" s="180"/>
      <c r="K203" s="205">
        <f t="shared" si="60"/>
        <v>149000</v>
      </c>
      <c r="L203" s="180"/>
      <c r="M203" s="205">
        <f t="shared" si="61"/>
        <v>149000</v>
      </c>
      <c r="N203" s="180"/>
      <c r="O203" s="180">
        <f t="shared" si="54"/>
        <v>149000</v>
      </c>
      <c r="P203" s="178"/>
      <c r="Q203" s="180">
        <f t="shared" si="55"/>
        <v>149000</v>
      </c>
      <c r="R203" s="180"/>
      <c r="S203" s="180">
        <f t="shared" si="56"/>
        <v>149000</v>
      </c>
      <c r="T203" s="180">
        <v>5000</v>
      </c>
      <c r="U203" s="180">
        <f t="shared" si="57"/>
        <v>154000</v>
      </c>
      <c r="V203" s="180">
        <v>1290</v>
      </c>
      <c r="W203" s="180">
        <v>175900</v>
      </c>
      <c r="X203" s="182"/>
      <c r="Y203" s="185">
        <f t="shared" si="43"/>
        <v>175900</v>
      </c>
      <c r="Z203" s="180"/>
      <c r="AA203" s="180">
        <f t="shared" si="44"/>
        <v>175900</v>
      </c>
      <c r="AB203" s="180"/>
      <c r="AC203" s="180">
        <f t="shared" si="45"/>
        <v>175900</v>
      </c>
    </row>
    <row r="204" spans="1:29" ht="16.5" customHeight="1">
      <c r="A204" s="276"/>
      <c r="B204" s="178"/>
      <c r="C204" s="196">
        <v>4120</v>
      </c>
      <c r="D204" s="200" t="s">
        <v>225</v>
      </c>
      <c r="E204" s="180">
        <v>21000</v>
      </c>
      <c r="F204" s="180"/>
      <c r="G204" s="205">
        <f t="shared" si="58"/>
        <v>21000</v>
      </c>
      <c r="H204" s="180"/>
      <c r="I204" s="205">
        <f t="shared" si="59"/>
        <v>21000</v>
      </c>
      <c r="J204" s="180"/>
      <c r="K204" s="205">
        <f t="shared" si="60"/>
        <v>21000</v>
      </c>
      <c r="L204" s="180"/>
      <c r="M204" s="205">
        <f t="shared" si="61"/>
        <v>21000</v>
      </c>
      <c r="N204" s="180"/>
      <c r="O204" s="180">
        <f t="shared" si="54"/>
        <v>21000</v>
      </c>
      <c r="P204" s="178"/>
      <c r="Q204" s="180">
        <f t="shared" si="55"/>
        <v>21000</v>
      </c>
      <c r="R204" s="180"/>
      <c r="S204" s="180">
        <f t="shared" si="56"/>
        <v>21000</v>
      </c>
      <c r="T204" s="180"/>
      <c r="U204" s="180">
        <f t="shared" si="57"/>
        <v>21000</v>
      </c>
      <c r="V204" s="180">
        <v>63</v>
      </c>
      <c r="W204" s="180">
        <v>28300</v>
      </c>
      <c r="X204" s="182"/>
      <c r="Y204" s="185">
        <f aca="true" t="shared" si="62" ref="Y204:Y267">W204+X204</f>
        <v>28300</v>
      </c>
      <c r="Z204" s="180"/>
      <c r="AA204" s="180">
        <f aca="true" t="shared" si="63" ref="AA204:AA267">Y204+Z204</f>
        <v>28300</v>
      </c>
      <c r="AB204" s="180"/>
      <c r="AC204" s="180">
        <f aca="true" t="shared" si="64" ref="AC204:AC267">AA204+AB204</f>
        <v>28300</v>
      </c>
    </row>
    <row r="205" spans="1:29" ht="16.5" customHeight="1">
      <c r="A205" s="276"/>
      <c r="B205" s="178"/>
      <c r="C205" s="196">
        <v>4170</v>
      </c>
      <c r="D205" s="200" t="s">
        <v>226</v>
      </c>
      <c r="E205" s="180">
        <v>2000</v>
      </c>
      <c r="F205" s="180"/>
      <c r="G205" s="205">
        <f t="shared" si="58"/>
        <v>2000</v>
      </c>
      <c r="H205" s="180"/>
      <c r="I205" s="205">
        <f t="shared" si="59"/>
        <v>2000</v>
      </c>
      <c r="J205" s="180"/>
      <c r="K205" s="205">
        <f t="shared" si="60"/>
        <v>2000</v>
      </c>
      <c r="L205" s="180"/>
      <c r="M205" s="205">
        <f t="shared" si="61"/>
        <v>2000</v>
      </c>
      <c r="N205" s="180"/>
      <c r="O205" s="180">
        <f t="shared" si="54"/>
        <v>2000</v>
      </c>
      <c r="P205" s="178"/>
      <c r="Q205" s="180">
        <f t="shared" si="55"/>
        <v>2000</v>
      </c>
      <c r="R205" s="180"/>
      <c r="S205" s="180">
        <f t="shared" si="56"/>
        <v>2000</v>
      </c>
      <c r="T205" s="180">
        <v>-1000</v>
      </c>
      <c r="U205" s="180">
        <f t="shared" si="57"/>
        <v>1000</v>
      </c>
      <c r="V205" s="180"/>
      <c r="W205" s="180">
        <v>500</v>
      </c>
      <c r="X205" s="182"/>
      <c r="Y205" s="185">
        <f t="shared" si="62"/>
        <v>500</v>
      </c>
      <c r="Z205" s="180"/>
      <c r="AA205" s="180">
        <f t="shared" si="63"/>
        <v>500</v>
      </c>
      <c r="AB205" s="180"/>
      <c r="AC205" s="180">
        <f t="shared" si="64"/>
        <v>500</v>
      </c>
    </row>
    <row r="206" spans="1:29" ht="16.5" customHeight="1">
      <c r="A206" s="276"/>
      <c r="B206" s="178"/>
      <c r="C206" s="196">
        <v>4210</v>
      </c>
      <c r="D206" s="200" t="s">
        <v>227</v>
      </c>
      <c r="E206" s="180"/>
      <c r="F206" s="180"/>
      <c r="G206" s="205"/>
      <c r="H206" s="180"/>
      <c r="I206" s="205"/>
      <c r="J206" s="180"/>
      <c r="K206" s="205"/>
      <c r="L206" s="180"/>
      <c r="M206" s="205"/>
      <c r="N206" s="180"/>
      <c r="O206" s="180"/>
      <c r="P206" s="178"/>
      <c r="Q206" s="180"/>
      <c r="R206" s="180"/>
      <c r="S206" s="205" t="e">
        <f>#REF!+#REF!</f>
        <v>#REF!</v>
      </c>
      <c r="T206" s="180">
        <v>34333</v>
      </c>
      <c r="U206" s="205">
        <v>49833</v>
      </c>
      <c r="V206" s="180">
        <v>3000</v>
      </c>
      <c r="W206" s="180">
        <v>1400</v>
      </c>
      <c r="X206" s="182">
        <v>3000</v>
      </c>
      <c r="Y206" s="185">
        <f t="shared" si="62"/>
        <v>4400</v>
      </c>
      <c r="Z206" s="180">
        <v>1000</v>
      </c>
      <c r="AA206" s="180">
        <f t="shared" si="63"/>
        <v>5400</v>
      </c>
      <c r="AB206" s="180"/>
      <c r="AC206" s="180">
        <f t="shared" si="64"/>
        <v>5400</v>
      </c>
    </row>
    <row r="207" spans="1:29" ht="16.5" customHeight="1">
      <c r="A207" s="276"/>
      <c r="B207" s="178"/>
      <c r="C207" s="196">
        <v>4240</v>
      </c>
      <c r="D207" s="200" t="s">
        <v>320</v>
      </c>
      <c r="E207" s="180">
        <v>2000</v>
      </c>
      <c r="F207" s="180"/>
      <c r="G207" s="205">
        <f t="shared" si="58"/>
        <v>2000</v>
      </c>
      <c r="H207" s="180"/>
      <c r="I207" s="205">
        <f t="shared" si="59"/>
        <v>2000</v>
      </c>
      <c r="J207" s="180"/>
      <c r="K207" s="205">
        <f t="shared" si="60"/>
        <v>2000</v>
      </c>
      <c r="L207" s="180"/>
      <c r="M207" s="205">
        <f t="shared" si="61"/>
        <v>2000</v>
      </c>
      <c r="N207" s="180"/>
      <c r="O207" s="180">
        <f t="shared" si="54"/>
        <v>2000</v>
      </c>
      <c r="P207" s="178"/>
      <c r="Q207" s="180">
        <f t="shared" si="55"/>
        <v>2000</v>
      </c>
      <c r="R207" s="180"/>
      <c r="S207" s="180">
        <f t="shared" si="56"/>
        <v>2000</v>
      </c>
      <c r="T207" s="180">
        <v>17167</v>
      </c>
      <c r="U207" s="180">
        <f t="shared" si="57"/>
        <v>19167</v>
      </c>
      <c r="V207" s="180"/>
      <c r="W207" s="180">
        <v>100</v>
      </c>
      <c r="X207" s="182"/>
      <c r="Y207" s="185">
        <f t="shared" si="62"/>
        <v>100</v>
      </c>
      <c r="Z207" s="180"/>
      <c r="AA207" s="180">
        <f t="shared" si="63"/>
        <v>100</v>
      </c>
      <c r="AB207" s="180"/>
      <c r="AC207" s="180">
        <f t="shared" si="64"/>
        <v>100</v>
      </c>
    </row>
    <row r="208" spans="1:29" ht="16.5" customHeight="1">
      <c r="A208" s="276"/>
      <c r="B208" s="178"/>
      <c r="C208" s="196">
        <v>4260</v>
      </c>
      <c r="D208" s="200" t="s">
        <v>229</v>
      </c>
      <c r="E208" s="180">
        <v>17500</v>
      </c>
      <c r="F208" s="180"/>
      <c r="G208" s="205">
        <f t="shared" si="58"/>
        <v>17500</v>
      </c>
      <c r="H208" s="180"/>
      <c r="I208" s="205">
        <f t="shared" si="59"/>
        <v>17500</v>
      </c>
      <c r="J208" s="180"/>
      <c r="K208" s="205">
        <f t="shared" si="60"/>
        <v>17500</v>
      </c>
      <c r="L208" s="180"/>
      <c r="M208" s="205">
        <f t="shared" si="61"/>
        <v>17500</v>
      </c>
      <c r="N208" s="180">
        <v>2000</v>
      </c>
      <c r="O208" s="180">
        <f t="shared" si="54"/>
        <v>19500</v>
      </c>
      <c r="P208" s="178"/>
      <c r="Q208" s="180">
        <f t="shared" si="55"/>
        <v>19500</v>
      </c>
      <c r="R208" s="180"/>
      <c r="S208" s="180">
        <f t="shared" si="56"/>
        <v>19500</v>
      </c>
      <c r="T208" s="180"/>
      <c r="U208" s="180">
        <f t="shared" si="57"/>
        <v>19500</v>
      </c>
      <c r="V208" s="180"/>
      <c r="W208" s="180">
        <v>5000</v>
      </c>
      <c r="X208" s="182">
        <v>16000</v>
      </c>
      <c r="Y208" s="185">
        <f t="shared" si="62"/>
        <v>21000</v>
      </c>
      <c r="Z208" s="180"/>
      <c r="AA208" s="180">
        <f t="shared" si="63"/>
        <v>21000</v>
      </c>
      <c r="AB208" s="180"/>
      <c r="AC208" s="180">
        <f t="shared" si="64"/>
        <v>21000</v>
      </c>
    </row>
    <row r="209" spans="1:29" ht="16.5" customHeight="1">
      <c r="A209" s="276"/>
      <c r="B209" s="178"/>
      <c r="C209" s="196">
        <v>4270</v>
      </c>
      <c r="D209" s="200" t="s">
        <v>295</v>
      </c>
      <c r="E209" s="180"/>
      <c r="F209" s="180"/>
      <c r="G209" s="205"/>
      <c r="H209" s="180"/>
      <c r="I209" s="205"/>
      <c r="J209" s="180"/>
      <c r="K209" s="205"/>
      <c r="L209" s="180"/>
      <c r="M209" s="205"/>
      <c r="N209" s="180"/>
      <c r="O209" s="180"/>
      <c r="P209" s="178"/>
      <c r="Q209" s="180"/>
      <c r="R209" s="180"/>
      <c r="S209" s="180"/>
      <c r="T209" s="180"/>
      <c r="U209" s="180"/>
      <c r="V209" s="180"/>
      <c r="W209" s="180">
        <v>100</v>
      </c>
      <c r="X209" s="182"/>
      <c r="Y209" s="185">
        <f t="shared" si="62"/>
        <v>100</v>
      </c>
      <c r="Z209" s="180"/>
      <c r="AA209" s="180">
        <f t="shared" si="63"/>
        <v>100</v>
      </c>
      <c r="AB209" s="180">
        <v>100000</v>
      </c>
      <c r="AC209" s="180">
        <f t="shared" si="64"/>
        <v>100100</v>
      </c>
    </row>
    <row r="210" spans="1:29" ht="16.5" customHeight="1">
      <c r="A210" s="276"/>
      <c r="B210" s="178"/>
      <c r="C210" s="196">
        <v>4280</v>
      </c>
      <c r="D210" s="202" t="s">
        <v>231</v>
      </c>
      <c r="E210" s="180"/>
      <c r="F210" s="180"/>
      <c r="G210" s="205"/>
      <c r="H210" s="180">
        <v>15000</v>
      </c>
      <c r="I210" s="205">
        <f t="shared" si="59"/>
        <v>15000</v>
      </c>
      <c r="J210" s="180"/>
      <c r="K210" s="205">
        <f t="shared" si="60"/>
        <v>15000</v>
      </c>
      <c r="L210" s="180"/>
      <c r="M210" s="205">
        <f t="shared" si="61"/>
        <v>15000</v>
      </c>
      <c r="N210" s="180"/>
      <c r="O210" s="180">
        <f t="shared" si="54"/>
        <v>15000</v>
      </c>
      <c r="P210" s="178"/>
      <c r="Q210" s="180">
        <f t="shared" si="55"/>
        <v>15000</v>
      </c>
      <c r="R210" s="180"/>
      <c r="S210" s="180">
        <f t="shared" si="56"/>
        <v>15000</v>
      </c>
      <c r="T210" s="180"/>
      <c r="U210" s="180">
        <f t="shared" si="57"/>
        <v>15000</v>
      </c>
      <c r="V210" s="180"/>
      <c r="W210" s="180">
        <v>100</v>
      </c>
      <c r="X210" s="182">
        <v>2200</v>
      </c>
      <c r="Y210" s="185">
        <f t="shared" si="62"/>
        <v>2300</v>
      </c>
      <c r="Z210" s="180"/>
      <c r="AA210" s="180">
        <f t="shared" si="63"/>
        <v>2300</v>
      </c>
      <c r="AB210" s="180"/>
      <c r="AC210" s="180">
        <f t="shared" si="64"/>
        <v>2300</v>
      </c>
    </row>
    <row r="211" spans="1:29" ht="16.5" customHeight="1">
      <c r="A211" s="276"/>
      <c r="B211" s="178"/>
      <c r="C211" s="196">
        <v>4300</v>
      </c>
      <c r="D211" s="200" t="s">
        <v>211</v>
      </c>
      <c r="E211" s="180">
        <v>7000</v>
      </c>
      <c r="F211" s="180"/>
      <c r="G211" s="205">
        <f t="shared" si="58"/>
        <v>7000</v>
      </c>
      <c r="H211" s="180">
        <v>10920</v>
      </c>
      <c r="I211" s="205">
        <f t="shared" si="59"/>
        <v>17920</v>
      </c>
      <c r="J211" s="180"/>
      <c r="K211" s="205">
        <f t="shared" si="60"/>
        <v>17920</v>
      </c>
      <c r="L211" s="180"/>
      <c r="M211" s="205">
        <f t="shared" si="61"/>
        <v>17920</v>
      </c>
      <c r="N211" s="180">
        <v>-3000</v>
      </c>
      <c r="O211" s="180">
        <f t="shared" si="54"/>
        <v>14920</v>
      </c>
      <c r="P211" s="178"/>
      <c r="Q211" s="180">
        <f t="shared" si="55"/>
        <v>14920</v>
      </c>
      <c r="R211" s="180"/>
      <c r="S211" s="180">
        <f t="shared" si="56"/>
        <v>14920</v>
      </c>
      <c r="T211" s="180"/>
      <c r="U211" s="180">
        <f t="shared" si="57"/>
        <v>14920</v>
      </c>
      <c r="V211" s="180"/>
      <c r="W211" s="180">
        <v>1000</v>
      </c>
      <c r="X211" s="182">
        <v>3500</v>
      </c>
      <c r="Y211" s="185">
        <f t="shared" si="62"/>
        <v>4500</v>
      </c>
      <c r="Z211" s="180"/>
      <c r="AA211" s="180">
        <f t="shared" si="63"/>
        <v>4500</v>
      </c>
      <c r="AB211" s="180"/>
      <c r="AC211" s="180">
        <f t="shared" si="64"/>
        <v>4500</v>
      </c>
    </row>
    <row r="212" spans="1:29" ht="16.5" customHeight="1">
      <c r="A212" s="276"/>
      <c r="B212" s="178"/>
      <c r="C212" s="196">
        <v>4350</v>
      </c>
      <c r="D212" s="200" t="s">
        <v>232</v>
      </c>
      <c r="E212" s="180"/>
      <c r="F212" s="180"/>
      <c r="G212" s="205"/>
      <c r="H212" s="180"/>
      <c r="I212" s="205"/>
      <c r="J212" s="180"/>
      <c r="K212" s="205"/>
      <c r="L212" s="180"/>
      <c r="M212" s="205"/>
      <c r="N212" s="180"/>
      <c r="O212" s="180"/>
      <c r="P212" s="178"/>
      <c r="Q212" s="180"/>
      <c r="R212" s="180"/>
      <c r="S212" s="180"/>
      <c r="T212" s="180"/>
      <c r="U212" s="180"/>
      <c r="V212" s="180"/>
      <c r="W212" s="180">
        <v>200</v>
      </c>
      <c r="X212" s="182">
        <v>500</v>
      </c>
      <c r="Y212" s="185">
        <f t="shared" si="62"/>
        <v>700</v>
      </c>
      <c r="Z212" s="180"/>
      <c r="AA212" s="180">
        <f t="shared" si="63"/>
        <v>700</v>
      </c>
      <c r="AB212" s="180"/>
      <c r="AC212" s="180">
        <f t="shared" si="64"/>
        <v>700</v>
      </c>
    </row>
    <row r="213" spans="1:29" ht="16.5" customHeight="1">
      <c r="A213" s="276"/>
      <c r="B213" s="178"/>
      <c r="C213" s="196">
        <v>4370</v>
      </c>
      <c r="D213" s="202" t="s">
        <v>234</v>
      </c>
      <c r="E213" s="180">
        <v>1500</v>
      </c>
      <c r="F213" s="180"/>
      <c r="G213" s="205">
        <f t="shared" si="58"/>
        <v>1500</v>
      </c>
      <c r="H213" s="180"/>
      <c r="I213" s="205">
        <f t="shared" si="59"/>
        <v>1500</v>
      </c>
      <c r="J213" s="180"/>
      <c r="K213" s="205">
        <f t="shared" si="60"/>
        <v>1500</v>
      </c>
      <c r="L213" s="180"/>
      <c r="M213" s="205">
        <f t="shared" si="61"/>
        <v>1500</v>
      </c>
      <c r="N213" s="180"/>
      <c r="O213" s="180">
        <f t="shared" si="54"/>
        <v>1500</v>
      </c>
      <c r="P213" s="178"/>
      <c r="Q213" s="180">
        <f t="shared" si="55"/>
        <v>1500</v>
      </c>
      <c r="R213" s="180"/>
      <c r="S213" s="180">
        <f t="shared" si="56"/>
        <v>1500</v>
      </c>
      <c r="T213" s="180"/>
      <c r="U213" s="180">
        <f t="shared" si="57"/>
        <v>1500</v>
      </c>
      <c r="V213" s="180"/>
      <c r="W213" s="180">
        <v>800</v>
      </c>
      <c r="X213" s="182">
        <v>1000</v>
      </c>
      <c r="Y213" s="185">
        <f t="shared" si="62"/>
        <v>1800</v>
      </c>
      <c r="Z213" s="180"/>
      <c r="AA213" s="180">
        <f t="shared" si="63"/>
        <v>1800</v>
      </c>
      <c r="AB213" s="180"/>
      <c r="AC213" s="180">
        <f t="shared" si="64"/>
        <v>1800</v>
      </c>
    </row>
    <row r="214" spans="1:29" ht="16.5" customHeight="1">
      <c r="A214" s="276"/>
      <c r="B214" s="178"/>
      <c r="C214" s="196">
        <v>4410</v>
      </c>
      <c r="D214" s="200" t="s">
        <v>273</v>
      </c>
      <c r="E214" s="180"/>
      <c r="F214" s="180"/>
      <c r="G214" s="205"/>
      <c r="H214" s="180"/>
      <c r="I214" s="205"/>
      <c r="J214" s="180"/>
      <c r="K214" s="205"/>
      <c r="L214" s="180"/>
      <c r="M214" s="205"/>
      <c r="N214" s="180"/>
      <c r="O214" s="180"/>
      <c r="P214" s="178"/>
      <c r="Q214" s="180"/>
      <c r="R214" s="180"/>
      <c r="S214" s="180"/>
      <c r="T214" s="180"/>
      <c r="U214" s="180"/>
      <c r="V214" s="180"/>
      <c r="W214" s="180">
        <v>100</v>
      </c>
      <c r="X214" s="182"/>
      <c r="Y214" s="185">
        <f t="shared" si="62"/>
        <v>100</v>
      </c>
      <c r="Z214" s="180"/>
      <c r="AA214" s="180">
        <f t="shared" si="63"/>
        <v>100</v>
      </c>
      <c r="AB214" s="180"/>
      <c r="AC214" s="180">
        <f t="shared" si="64"/>
        <v>100</v>
      </c>
    </row>
    <row r="215" spans="1:29" ht="16.5" customHeight="1">
      <c r="A215" s="276"/>
      <c r="B215" s="178"/>
      <c r="C215" s="196">
        <v>4430</v>
      </c>
      <c r="D215" s="200" t="s">
        <v>236</v>
      </c>
      <c r="E215" s="180">
        <v>600</v>
      </c>
      <c r="F215" s="180"/>
      <c r="G215" s="205">
        <f t="shared" si="58"/>
        <v>600</v>
      </c>
      <c r="H215" s="180"/>
      <c r="I215" s="205">
        <f t="shared" si="59"/>
        <v>600</v>
      </c>
      <c r="J215" s="180"/>
      <c r="K215" s="205">
        <f t="shared" si="60"/>
        <v>600</v>
      </c>
      <c r="L215" s="180"/>
      <c r="M215" s="205">
        <f t="shared" si="61"/>
        <v>600</v>
      </c>
      <c r="N215" s="180"/>
      <c r="O215" s="180">
        <f t="shared" si="54"/>
        <v>600</v>
      </c>
      <c r="P215" s="178"/>
      <c r="Q215" s="180">
        <f t="shared" si="55"/>
        <v>600</v>
      </c>
      <c r="R215" s="180"/>
      <c r="S215" s="180">
        <f t="shared" si="56"/>
        <v>600</v>
      </c>
      <c r="T215" s="180"/>
      <c r="U215" s="180">
        <f t="shared" si="57"/>
        <v>600</v>
      </c>
      <c r="V215" s="180"/>
      <c r="W215" s="180">
        <v>950</v>
      </c>
      <c r="X215" s="182"/>
      <c r="Y215" s="185">
        <f t="shared" si="62"/>
        <v>950</v>
      </c>
      <c r="Z215" s="180"/>
      <c r="AA215" s="180">
        <f t="shared" si="63"/>
        <v>950</v>
      </c>
      <c r="AB215" s="180"/>
      <c r="AC215" s="180">
        <f t="shared" si="64"/>
        <v>950</v>
      </c>
    </row>
    <row r="216" spans="1:29" ht="16.5" customHeight="1">
      <c r="A216" s="276"/>
      <c r="B216" s="178"/>
      <c r="C216" s="196">
        <v>4440</v>
      </c>
      <c r="D216" s="200" t="s">
        <v>237</v>
      </c>
      <c r="E216" s="180">
        <v>1000</v>
      </c>
      <c r="F216" s="180"/>
      <c r="G216" s="205">
        <f t="shared" si="58"/>
        <v>1000</v>
      </c>
      <c r="H216" s="180">
        <v>1300</v>
      </c>
      <c r="I216" s="205">
        <f t="shared" si="59"/>
        <v>2300</v>
      </c>
      <c r="J216" s="180"/>
      <c r="K216" s="205">
        <f t="shared" si="60"/>
        <v>2300</v>
      </c>
      <c r="L216" s="180"/>
      <c r="M216" s="205">
        <f t="shared" si="61"/>
        <v>2300</v>
      </c>
      <c r="N216" s="180">
        <v>-188</v>
      </c>
      <c r="O216" s="180">
        <f t="shared" si="54"/>
        <v>2112</v>
      </c>
      <c r="P216" s="178"/>
      <c r="Q216" s="180">
        <f t="shared" si="55"/>
        <v>2112</v>
      </c>
      <c r="R216" s="180"/>
      <c r="S216" s="180">
        <f t="shared" si="56"/>
        <v>2112</v>
      </c>
      <c r="T216" s="180"/>
      <c r="U216" s="180">
        <f t="shared" si="57"/>
        <v>2112</v>
      </c>
      <c r="V216" s="180"/>
      <c r="W216" s="180">
        <v>57500</v>
      </c>
      <c r="X216" s="182"/>
      <c r="Y216" s="185">
        <f t="shared" si="62"/>
        <v>57500</v>
      </c>
      <c r="Z216" s="180"/>
      <c r="AA216" s="180">
        <f t="shared" si="63"/>
        <v>57500</v>
      </c>
      <c r="AB216" s="180"/>
      <c r="AC216" s="180">
        <f t="shared" si="64"/>
        <v>57500</v>
      </c>
    </row>
    <row r="217" spans="1:29" ht="16.5" customHeight="1">
      <c r="A217" s="276"/>
      <c r="B217" s="178"/>
      <c r="C217" s="196">
        <v>4740</v>
      </c>
      <c r="D217" s="203" t="s">
        <v>242</v>
      </c>
      <c r="E217" s="180">
        <v>47230</v>
      </c>
      <c r="F217" s="180"/>
      <c r="G217" s="205">
        <f t="shared" si="58"/>
        <v>47230</v>
      </c>
      <c r="H217" s="180"/>
      <c r="I217" s="205">
        <f t="shared" si="59"/>
        <v>47230</v>
      </c>
      <c r="J217" s="180"/>
      <c r="K217" s="205">
        <f t="shared" si="60"/>
        <v>47230</v>
      </c>
      <c r="L217" s="180"/>
      <c r="M217" s="205">
        <f t="shared" si="61"/>
        <v>47230</v>
      </c>
      <c r="N217" s="180"/>
      <c r="O217" s="180">
        <f t="shared" si="54"/>
        <v>47230</v>
      </c>
      <c r="P217" s="178"/>
      <c r="Q217" s="180">
        <f t="shared" si="55"/>
        <v>47230</v>
      </c>
      <c r="R217" s="180"/>
      <c r="S217" s="180">
        <f t="shared" si="56"/>
        <v>47230</v>
      </c>
      <c r="T217" s="180"/>
      <c r="U217" s="180">
        <f t="shared" si="57"/>
        <v>47230</v>
      </c>
      <c r="V217" s="180"/>
      <c r="W217" s="180">
        <v>200</v>
      </c>
      <c r="X217" s="182"/>
      <c r="Y217" s="185">
        <f t="shared" si="62"/>
        <v>200</v>
      </c>
      <c r="Z217" s="180"/>
      <c r="AA217" s="180">
        <f t="shared" si="63"/>
        <v>200</v>
      </c>
      <c r="AB217" s="180"/>
      <c r="AC217" s="180">
        <f t="shared" si="64"/>
        <v>200</v>
      </c>
    </row>
    <row r="218" spans="1:29" ht="16.5" customHeight="1">
      <c r="A218" s="276"/>
      <c r="B218" s="178"/>
      <c r="C218" s="196">
        <v>4750</v>
      </c>
      <c r="D218" s="201" t="s">
        <v>243</v>
      </c>
      <c r="E218" s="180"/>
      <c r="F218" s="180"/>
      <c r="G218" s="205"/>
      <c r="H218" s="180">
        <v>2500</v>
      </c>
      <c r="I218" s="205">
        <f t="shared" si="59"/>
        <v>2500</v>
      </c>
      <c r="J218" s="180"/>
      <c r="K218" s="205">
        <f t="shared" si="60"/>
        <v>2500</v>
      </c>
      <c r="L218" s="180"/>
      <c r="M218" s="205">
        <f t="shared" si="61"/>
        <v>2500</v>
      </c>
      <c r="N218" s="180"/>
      <c r="O218" s="180">
        <f t="shared" si="54"/>
        <v>2500</v>
      </c>
      <c r="P218" s="178"/>
      <c r="Q218" s="180">
        <f t="shared" si="55"/>
        <v>2500</v>
      </c>
      <c r="R218" s="180"/>
      <c r="S218" s="180">
        <f t="shared" si="56"/>
        <v>2500</v>
      </c>
      <c r="T218" s="180">
        <v>-190</v>
      </c>
      <c r="U218" s="180">
        <f t="shared" si="57"/>
        <v>2310</v>
      </c>
      <c r="V218" s="180"/>
      <c r="W218" s="180">
        <v>200</v>
      </c>
      <c r="X218" s="182"/>
      <c r="Y218" s="185">
        <f t="shared" si="62"/>
        <v>200</v>
      </c>
      <c r="Z218" s="180"/>
      <c r="AA218" s="180">
        <f t="shared" si="63"/>
        <v>200</v>
      </c>
      <c r="AB218" s="180"/>
      <c r="AC218" s="180">
        <f t="shared" si="64"/>
        <v>200</v>
      </c>
    </row>
    <row r="219" spans="1:29" ht="16.5" customHeight="1">
      <c r="A219" s="216"/>
      <c r="B219" s="251" t="s">
        <v>321</v>
      </c>
      <c r="C219" s="252"/>
      <c r="D219" s="232"/>
      <c r="E219" s="210">
        <f>SUM(E201:E217)</f>
        <v>1074964</v>
      </c>
      <c r="F219" s="210"/>
      <c r="G219" s="210">
        <f>SUM(G201:G218)</f>
        <v>1074964</v>
      </c>
      <c r="H219" s="210">
        <f>SUM(H201:H218)</f>
        <v>29720</v>
      </c>
      <c r="I219" s="210">
        <f>SUM(I201:I218)</f>
        <v>1104684</v>
      </c>
      <c r="J219" s="210"/>
      <c r="K219" s="210">
        <f>SUM(K201:K218)</f>
        <v>1104684</v>
      </c>
      <c r="L219" s="210">
        <f>SUM(L201:L218)</f>
        <v>0</v>
      </c>
      <c r="M219" s="210">
        <f>SUM(M201:M218)</f>
        <v>1104684</v>
      </c>
      <c r="N219" s="190">
        <f>SUM(N201:N218)</f>
        <v>-1188</v>
      </c>
      <c r="O219" s="190">
        <f t="shared" si="54"/>
        <v>1103496</v>
      </c>
      <c r="P219" s="271"/>
      <c r="Q219" s="190">
        <f t="shared" si="55"/>
        <v>1103496</v>
      </c>
      <c r="R219" s="190"/>
      <c r="S219" s="190">
        <f t="shared" si="56"/>
        <v>1103496</v>
      </c>
      <c r="T219" s="190">
        <f>SUM(T201:T218)</f>
        <v>103710</v>
      </c>
      <c r="U219" s="190">
        <f>SUM(U201:U218)</f>
        <v>1222706</v>
      </c>
      <c r="V219" s="190">
        <f>SUM(V201:V218)</f>
        <v>8522</v>
      </c>
      <c r="W219" s="190">
        <f>SUM(W201:W218)</f>
        <v>1425000</v>
      </c>
      <c r="X219" s="190">
        <f>SUM(X201:X218)</f>
        <v>26200</v>
      </c>
      <c r="Y219" s="192">
        <f t="shared" si="62"/>
        <v>1451200</v>
      </c>
      <c r="Z219" s="190">
        <f>SUM(Z201:Z218)</f>
        <v>1000</v>
      </c>
      <c r="AA219" s="190">
        <f t="shared" si="63"/>
        <v>1452200</v>
      </c>
      <c r="AB219" s="190"/>
      <c r="AC219" s="190">
        <f t="shared" si="64"/>
        <v>1452200</v>
      </c>
    </row>
    <row r="220" spans="1:29" ht="16.5" customHeight="1">
      <c r="A220" s="276"/>
      <c r="B220" s="195">
        <v>80111</v>
      </c>
      <c r="C220" s="195">
        <v>4010</v>
      </c>
      <c r="D220" s="289" t="s">
        <v>221</v>
      </c>
      <c r="E220" s="181">
        <v>519304</v>
      </c>
      <c r="F220" s="211"/>
      <c r="G220" s="181">
        <f>E220+F220</f>
        <v>519304</v>
      </c>
      <c r="H220" s="211"/>
      <c r="I220" s="181">
        <f>G220+H220</f>
        <v>519304</v>
      </c>
      <c r="J220" s="181"/>
      <c r="K220" s="181">
        <f>I220+J220</f>
        <v>519304</v>
      </c>
      <c r="L220" s="181"/>
      <c r="M220" s="181">
        <f>K220+L220</f>
        <v>519304</v>
      </c>
      <c r="N220" s="180"/>
      <c r="O220" s="180">
        <f t="shared" si="54"/>
        <v>519304</v>
      </c>
      <c r="P220" s="178"/>
      <c r="Q220" s="180">
        <f t="shared" si="55"/>
        <v>519304</v>
      </c>
      <c r="R220" s="180"/>
      <c r="S220" s="180">
        <f t="shared" si="56"/>
        <v>519304</v>
      </c>
      <c r="T220" s="180">
        <v>20000</v>
      </c>
      <c r="U220" s="180">
        <f t="shared" si="57"/>
        <v>539304</v>
      </c>
      <c r="V220" s="180"/>
      <c r="W220" s="180">
        <v>511000</v>
      </c>
      <c r="X220" s="182"/>
      <c r="Y220" s="185">
        <f t="shared" si="62"/>
        <v>511000</v>
      </c>
      <c r="Z220" s="180"/>
      <c r="AA220" s="180">
        <f t="shared" si="63"/>
        <v>511000</v>
      </c>
      <c r="AB220" s="180"/>
      <c r="AC220" s="180">
        <f t="shared" si="64"/>
        <v>511000</v>
      </c>
    </row>
    <row r="221" spans="1:29" ht="16.5" customHeight="1">
      <c r="A221" s="276"/>
      <c r="B221" s="184" t="s">
        <v>322</v>
      </c>
      <c r="C221" s="177">
        <v>4040</v>
      </c>
      <c r="D221" s="200" t="s">
        <v>223</v>
      </c>
      <c r="E221" s="180">
        <v>38166</v>
      </c>
      <c r="F221" s="185"/>
      <c r="G221" s="180">
        <f aca="true" t="shared" si="65" ref="G221:G237">E221+F221</f>
        <v>38166</v>
      </c>
      <c r="H221" s="185"/>
      <c r="I221" s="180">
        <f aca="true" t="shared" si="66" ref="I221:I237">G221+H221</f>
        <v>38166</v>
      </c>
      <c r="J221" s="180"/>
      <c r="K221" s="180">
        <f aca="true" t="shared" si="67" ref="K221:K237">I221+J221</f>
        <v>38166</v>
      </c>
      <c r="L221" s="180"/>
      <c r="M221" s="180">
        <f aca="true" t="shared" si="68" ref="M221:M237">K221+L221</f>
        <v>38166</v>
      </c>
      <c r="N221" s="180"/>
      <c r="O221" s="180">
        <f t="shared" si="54"/>
        <v>38166</v>
      </c>
      <c r="P221" s="178"/>
      <c r="Q221" s="180">
        <f t="shared" si="55"/>
        <v>38166</v>
      </c>
      <c r="R221" s="180"/>
      <c r="S221" s="180">
        <f t="shared" si="56"/>
        <v>38166</v>
      </c>
      <c r="T221" s="180"/>
      <c r="U221" s="180">
        <f t="shared" si="57"/>
        <v>38166</v>
      </c>
      <c r="V221" s="180"/>
      <c r="W221" s="180">
        <v>40500</v>
      </c>
      <c r="X221" s="182"/>
      <c r="Y221" s="185">
        <f t="shared" si="62"/>
        <v>40500</v>
      </c>
      <c r="Z221" s="180"/>
      <c r="AA221" s="180">
        <f t="shared" si="63"/>
        <v>40500</v>
      </c>
      <c r="AB221" s="180"/>
      <c r="AC221" s="180">
        <f t="shared" si="64"/>
        <v>40500</v>
      </c>
    </row>
    <row r="222" spans="1:29" ht="16.5" customHeight="1">
      <c r="A222" s="276"/>
      <c r="B222" s="178"/>
      <c r="C222" s="177">
        <v>4110</v>
      </c>
      <c r="D222" s="200" t="s">
        <v>224</v>
      </c>
      <c r="E222" s="180">
        <v>94000</v>
      </c>
      <c r="F222" s="185"/>
      <c r="G222" s="180">
        <f t="shared" si="65"/>
        <v>94000</v>
      </c>
      <c r="H222" s="185"/>
      <c r="I222" s="180">
        <f t="shared" si="66"/>
        <v>94000</v>
      </c>
      <c r="J222" s="180"/>
      <c r="K222" s="180">
        <f t="shared" si="67"/>
        <v>94000</v>
      </c>
      <c r="L222" s="180"/>
      <c r="M222" s="180">
        <f t="shared" si="68"/>
        <v>94000</v>
      </c>
      <c r="N222" s="180"/>
      <c r="O222" s="180">
        <f t="shared" si="54"/>
        <v>94000</v>
      </c>
      <c r="P222" s="178"/>
      <c r="Q222" s="180">
        <f t="shared" si="55"/>
        <v>94000</v>
      </c>
      <c r="R222" s="180"/>
      <c r="S222" s="180">
        <f t="shared" si="56"/>
        <v>94000</v>
      </c>
      <c r="T222" s="180"/>
      <c r="U222" s="180">
        <f t="shared" si="57"/>
        <v>94000</v>
      </c>
      <c r="V222" s="180">
        <v>2445</v>
      </c>
      <c r="W222" s="180">
        <v>84000</v>
      </c>
      <c r="X222" s="182"/>
      <c r="Y222" s="185">
        <f t="shared" si="62"/>
        <v>84000</v>
      </c>
      <c r="Z222" s="180"/>
      <c r="AA222" s="180">
        <f t="shared" si="63"/>
        <v>84000</v>
      </c>
      <c r="AB222" s="180"/>
      <c r="AC222" s="180">
        <f t="shared" si="64"/>
        <v>84000</v>
      </c>
    </row>
    <row r="223" spans="1:29" ht="16.5" customHeight="1">
      <c r="A223" s="276"/>
      <c r="B223" s="178"/>
      <c r="C223" s="177">
        <v>4120</v>
      </c>
      <c r="D223" s="200" t="s">
        <v>225</v>
      </c>
      <c r="E223" s="180">
        <v>13000</v>
      </c>
      <c r="F223" s="185"/>
      <c r="G223" s="180">
        <f t="shared" si="65"/>
        <v>13000</v>
      </c>
      <c r="H223" s="185"/>
      <c r="I223" s="180">
        <f t="shared" si="66"/>
        <v>13000</v>
      </c>
      <c r="J223" s="180"/>
      <c r="K223" s="180">
        <f t="shared" si="67"/>
        <v>13000</v>
      </c>
      <c r="L223" s="180"/>
      <c r="M223" s="180">
        <f t="shared" si="68"/>
        <v>13000</v>
      </c>
      <c r="N223" s="180"/>
      <c r="O223" s="180">
        <f t="shared" si="54"/>
        <v>13000</v>
      </c>
      <c r="P223" s="178"/>
      <c r="Q223" s="180">
        <f t="shared" si="55"/>
        <v>13000</v>
      </c>
      <c r="R223" s="180"/>
      <c r="S223" s="180">
        <f t="shared" si="56"/>
        <v>13000</v>
      </c>
      <c r="T223" s="180"/>
      <c r="U223" s="180">
        <f t="shared" si="57"/>
        <v>13000</v>
      </c>
      <c r="V223" s="180">
        <v>233</v>
      </c>
      <c r="W223" s="180">
        <v>13500</v>
      </c>
      <c r="X223" s="182"/>
      <c r="Y223" s="185">
        <f t="shared" si="62"/>
        <v>13500</v>
      </c>
      <c r="Z223" s="180"/>
      <c r="AA223" s="180">
        <f t="shared" si="63"/>
        <v>13500</v>
      </c>
      <c r="AB223" s="180"/>
      <c r="AC223" s="180">
        <f t="shared" si="64"/>
        <v>13500</v>
      </c>
    </row>
    <row r="224" spans="1:29" ht="16.5" customHeight="1">
      <c r="A224" s="276"/>
      <c r="B224" s="178"/>
      <c r="C224" s="177">
        <v>4170</v>
      </c>
      <c r="D224" s="200" t="s">
        <v>226</v>
      </c>
      <c r="E224" s="180">
        <v>1500</v>
      </c>
      <c r="F224" s="185"/>
      <c r="G224" s="180">
        <f t="shared" si="65"/>
        <v>1500</v>
      </c>
      <c r="H224" s="185"/>
      <c r="I224" s="180">
        <f t="shared" si="66"/>
        <v>1500</v>
      </c>
      <c r="J224" s="180"/>
      <c r="K224" s="180">
        <f t="shared" si="67"/>
        <v>1500</v>
      </c>
      <c r="L224" s="180"/>
      <c r="M224" s="180">
        <f t="shared" si="68"/>
        <v>1500</v>
      </c>
      <c r="N224" s="180"/>
      <c r="O224" s="180">
        <f t="shared" si="54"/>
        <v>1500</v>
      </c>
      <c r="P224" s="178"/>
      <c r="Q224" s="180">
        <f t="shared" si="55"/>
        <v>1500</v>
      </c>
      <c r="R224" s="180"/>
      <c r="S224" s="180">
        <f t="shared" si="56"/>
        <v>1500</v>
      </c>
      <c r="T224" s="180">
        <v>-1000</v>
      </c>
      <c r="U224" s="180">
        <f t="shared" si="57"/>
        <v>500</v>
      </c>
      <c r="V224" s="180"/>
      <c r="W224" s="180">
        <v>1000</v>
      </c>
      <c r="X224" s="182"/>
      <c r="Y224" s="185">
        <f t="shared" si="62"/>
        <v>1000</v>
      </c>
      <c r="Z224" s="180"/>
      <c r="AA224" s="180">
        <f t="shared" si="63"/>
        <v>1000</v>
      </c>
      <c r="AB224" s="180"/>
      <c r="AC224" s="180">
        <f t="shared" si="64"/>
        <v>1000</v>
      </c>
    </row>
    <row r="225" spans="1:29" ht="16.5" customHeight="1">
      <c r="A225" s="276"/>
      <c r="B225" s="178"/>
      <c r="C225" s="177">
        <v>4210</v>
      </c>
      <c r="D225" s="200" t="s">
        <v>227</v>
      </c>
      <c r="E225" s="180">
        <v>14300</v>
      </c>
      <c r="F225" s="185"/>
      <c r="G225" s="180">
        <f t="shared" si="65"/>
        <v>14300</v>
      </c>
      <c r="H225" s="185"/>
      <c r="I225" s="180">
        <f t="shared" si="66"/>
        <v>14300</v>
      </c>
      <c r="J225" s="180"/>
      <c r="K225" s="180">
        <f t="shared" si="67"/>
        <v>14300</v>
      </c>
      <c r="L225" s="180"/>
      <c r="M225" s="180">
        <f t="shared" si="68"/>
        <v>14300</v>
      </c>
      <c r="N225" s="180">
        <v>-3000</v>
      </c>
      <c r="O225" s="180">
        <f t="shared" si="54"/>
        <v>11300</v>
      </c>
      <c r="P225" s="178"/>
      <c r="Q225" s="180">
        <f t="shared" si="55"/>
        <v>11300</v>
      </c>
      <c r="R225" s="180"/>
      <c r="S225" s="180">
        <f t="shared" si="56"/>
        <v>11300</v>
      </c>
      <c r="T225" s="180">
        <v>-2000</v>
      </c>
      <c r="U225" s="180">
        <f t="shared" si="57"/>
        <v>9300</v>
      </c>
      <c r="V225" s="180"/>
      <c r="W225" s="180">
        <v>10000</v>
      </c>
      <c r="X225" s="182">
        <v>-3000</v>
      </c>
      <c r="Y225" s="185">
        <f t="shared" si="62"/>
        <v>7000</v>
      </c>
      <c r="Z225" s="180"/>
      <c r="AA225" s="180">
        <f t="shared" si="63"/>
        <v>7000</v>
      </c>
      <c r="AB225" s="180"/>
      <c r="AC225" s="180">
        <f t="shared" si="64"/>
        <v>7000</v>
      </c>
    </row>
    <row r="226" spans="1:29" ht="16.5" customHeight="1">
      <c r="A226" s="276"/>
      <c r="B226" s="178"/>
      <c r="C226" s="177">
        <v>4240</v>
      </c>
      <c r="D226" s="200" t="s">
        <v>320</v>
      </c>
      <c r="E226" s="180"/>
      <c r="F226" s="185"/>
      <c r="G226" s="180"/>
      <c r="H226" s="185"/>
      <c r="I226" s="180"/>
      <c r="J226" s="180"/>
      <c r="K226" s="180"/>
      <c r="L226" s="180"/>
      <c r="M226" s="180"/>
      <c r="N226" s="180"/>
      <c r="O226" s="180"/>
      <c r="P226" s="178"/>
      <c r="Q226" s="180"/>
      <c r="R226" s="180"/>
      <c r="S226" s="180"/>
      <c r="T226" s="180"/>
      <c r="U226" s="180"/>
      <c r="V226" s="180"/>
      <c r="W226" s="180">
        <v>900</v>
      </c>
      <c r="X226" s="182"/>
      <c r="Y226" s="185">
        <f t="shared" si="62"/>
        <v>900</v>
      </c>
      <c r="Z226" s="180"/>
      <c r="AA226" s="180">
        <f t="shared" si="63"/>
        <v>900</v>
      </c>
      <c r="AB226" s="180"/>
      <c r="AC226" s="180">
        <f t="shared" si="64"/>
        <v>900</v>
      </c>
    </row>
    <row r="227" spans="1:29" ht="16.5" customHeight="1">
      <c r="A227" s="276"/>
      <c r="B227" s="178"/>
      <c r="C227" s="177">
        <v>4260</v>
      </c>
      <c r="D227" s="200" t="s">
        <v>229</v>
      </c>
      <c r="E227" s="180"/>
      <c r="F227" s="185"/>
      <c r="G227" s="180"/>
      <c r="H227" s="185"/>
      <c r="I227" s="180"/>
      <c r="J227" s="180"/>
      <c r="K227" s="180"/>
      <c r="L227" s="180"/>
      <c r="M227" s="180"/>
      <c r="N227" s="180"/>
      <c r="O227" s="180"/>
      <c r="P227" s="178"/>
      <c r="Q227" s="180"/>
      <c r="R227" s="180"/>
      <c r="S227" s="180"/>
      <c r="T227" s="180"/>
      <c r="U227" s="180"/>
      <c r="V227" s="180"/>
      <c r="W227" s="180">
        <v>37000</v>
      </c>
      <c r="X227" s="182">
        <v>-16000</v>
      </c>
      <c r="Y227" s="185">
        <f t="shared" si="62"/>
        <v>21000</v>
      </c>
      <c r="Z227" s="180"/>
      <c r="AA227" s="180">
        <f t="shared" si="63"/>
        <v>21000</v>
      </c>
      <c r="AB227" s="180"/>
      <c r="AC227" s="180">
        <f t="shared" si="64"/>
        <v>21000</v>
      </c>
    </row>
    <row r="228" spans="1:29" ht="16.5" customHeight="1">
      <c r="A228" s="276"/>
      <c r="B228" s="178"/>
      <c r="C228" s="177">
        <v>4270</v>
      </c>
      <c r="D228" s="200" t="s">
        <v>230</v>
      </c>
      <c r="E228" s="180"/>
      <c r="F228" s="185"/>
      <c r="G228" s="180"/>
      <c r="H228" s="185"/>
      <c r="I228" s="180"/>
      <c r="J228" s="180"/>
      <c r="K228" s="180"/>
      <c r="L228" s="180"/>
      <c r="M228" s="180"/>
      <c r="N228" s="180"/>
      <c r="O228" s="180"/>
      <c r="P228" s="178"/>
      <c r="Q228" s="180"/>
      <c r="R228" s="180"/>
      <c r="S228" s="180"/>
      <c r="T228" s="180"/>
      <c r="U228" s="180"/>
      <c r="V228" s="180"/>
      <c r="W228" s="180">
        <v>1000</v>
      </c>
      <c r="X228" s="182"/>
      <c r="Y228" s="185">
        <f t="shared" si="62"/>
        <v>1000</v>
      </c>
      <c r="Z228" s="180"/>
      <c r="AA228" s="180">
        <f t="shared" si="63"/>
        <v>1000</v>
      </c>
      <c r="AB228" s="180"/>
      <c r="AC228" s="180">
        <f t="shared" si="64"/>
        <v>1000</v>
      </c>
    </row>
    <row r="229" spans="1:29" ht="16.5" customHeight="1">
      <c r="A229" s="276"/>
      <c r="B229" s="178"/>
      <c r="C229" s="177">
        <v>4280</v>
      </c>
      <c r="D229" s="202" t="s">
        <v>231</v>
      </c>
      <c r="E229" s="180"/>
      <c r="F229" s="185"/>
      <c r="G229" s="180"/>
      <c r="H229" s="185"/>
      <c r="I229" s="180"/>
      <c r="J229" s="180"/>
      <c r="K229" s="180"/>
      <c r="L229" s="180"/>
      <c r="M229" s="180"/>
      <c r="N229" s="180"/>
      <c r="O229" s="180"/>
      <c r="P229" s="178"/>
      <c r="Q229" s="180"/>
      <c r="R229" s="180"/>
      <c r="S229" s="180"/>
      <c r="T229" s="180"/>
      <c r="U229" s="180"/>
      <c r="V229" s="180"/>
      <c r="W229" s="180">
        <v>3000</v>
      </c>
      <c r="X229" s="182">
        <v>-2200</v>
      </c>
      <c r="Y229" s="185">
        <f t="shared" si="62"/>
        <v>800</v>
      </c>
      <c r="Z229" s="180"/>
      <c r="AA229" s="180">
        <f t="shared" si="63"/>
        <v>800</v>
      </c>
      <c r="AB229" s="180"/>
      <c r="AC229" s="180">
        <f t="shared" si="64"/>
        <v>800</v>
      </c>
    </row>
    <row r="230" spans="1:29" ht="16.5" customHeight="1">
      <c r="A230" s="276"/>
      <c r="B230" s="178"/>
      <c r="C230" s="177">
        <v>4300</v>
      </c>
      <c r="D230" s="200" t="s">
        <v>211</v>
      </c>
      <c r="E230" s="180">
        <v>2000</v>
      </c>
      <c r="F230" s="185"/>
      <c r="G230" s="180">
        <f t="shared" si="65"/>
        <v>2000</v>
      </c>
      <c r="H230" s="185"/>
      <c r="I230" s="180">
        <f t="shared" si="66"/>
        <v>2000</v>
      </c>
      <c r="J230" s="180"/>
      <c r="K230" s="180">
        <f t="shared" si="67"/>
        <v>2000</v>
      </c>
      <c r="L230" s="180"/>
      <c r="M230" s="180">
        <f t="shared" si="68"/>
        <v>2000</v>
      </c>
      <c r="N230" s="180"/>
      <c r="O230" s="180">
        <f t="shared" si="54"/>
        <v>2000</v>
      </c>
      <c r="P230" s="178"/>
      <c r="Q230" s="180">
        <f t="shared" si="55"/>
        <v>2000</v>
      </c>
      <c r="R230" s="180"/>
      <c r="S230" s="180">
        <f t="shared" si="56"/>
        <v>2000</v>
      </c>
      <c r="T230" s="180"/>
      <c r="U230" s="180">
        <f t="shared" si="57"/>
        <v>2000</v>
      </c>
      <c r="V230" s="180"/>
      <c r="W230" s="180">
        <v>10000</v>
      </c>
      <c r="X230" s="182">
        <v>-3500</v>
      </c>
      <c r="Y230" s="185">
        <f t="shared" si="62"/>
        <v>6500</v>
      </c>
      <c r="Z230" s="180"/>
      <c r="AA230" s="180">
        <f t="shared" si="63"/>
        <v>6500</v>
      </c>
      <c r="AB230" s="180"/>
      <c r="AC230" s="180">
        <f t="shared" si="64"/>
        <v>6500</v>
      </c>
    </row>
    <row r="231" spans="1:29" ht="16.5" customHeight="1">
      <c r="A231" s="276"/>
      <c r="B231" s="178"/>
      <c r="C231" s="177">
        <v>4350</v>
      </c>
      <c r="D231" s="200" t="s">
        <v>232</v>
      </c>
      <c r="E231" s="180">
        <v>20000</v>
      </c>
      <c r="F231" s="185"/>
      <c r="G231" s="180">
        <f t="shared" si="65"/>
        <v>20000</v>
      </c>
      <c r="H231" s="185"/>
      <c r="I231" s="180">
        <f t="shared" si="66"/>
        <v>20000</v>
      </c>
      <c r="J231" s="180"/>
      <c r="K231" s="180">
        <f t="shared" si="67"/>
        <v>20000</v>
      </c>
      <c r="L231" s="180"/>
      <c r="M231" s="180">
        <f t="shared" si="68"/>
        <v>20000</v>
      </c>
      <c r="N231" s="180"/>
      <c r="O231" s="180">
        <f t="shared" si="54"/>
        <v>20000</v>
      </c>
      <c r="P231" s="178"/>
      <c r="Q231" s="180">
        <f t="shared" si="55"/>
        <v>20000</v>
      </c>
      <c r="R231" s="180"/>
      <c r="S231" s="180">
        <f t="shared" si="56"/>
        <v>20000</v>
      </c>
      <c r="T231" s="180"/>
      <c r="U231" s="180">
        <f t="shared" si="57"/>
        <v>20000</v>
      </c>
      <c r="V231" s="180"/>
      <c r="W231" s="180">
        <v>1550</v>
      </c>
      <c r="X231" s="182">
        <v>-500</v>
      </c>
      <c r="Y231" s="185">
        <f t="shared" si="62"/>
        <v>1050</v>
      </c>
      <c r="Z231" s="180"/>
      <c r="AA231" s="180">
        <f t="shared" si="63"/>
        <v>1050</v>
      </c>
      <c r="AB231" s="180"/>
      <c r="AC231" s="180">
        <f t="shared" si="64"/>
        <v>1050</v>
      </c>
    </row>
    <row r="232" spans="1:29" ht="16.5" customHeight="1">
      <c r="A232" s="276"/>
      <c r="B232" s="178"/>
      <c r="C232" s="177">
        <v>4370</v>
      </c>
      <c r="D232" s="202" t="s">
        <v>234</v>
      </c>
      <c r="E232" s="180"/>
      <c r="F232" s="185"/>
      <c r="G232" s="180"/>
      <c r="H232" s="185">
        <v>10000</v>
      </c>
      <c r="I232" s="180">
        <f t="shared" si="66"/>
        <v>10000</v>
      </c>
      <c r="J232" s="180"/>
      <c r="K232" s="180">
        <f t="shared" si="67"/>
        <v>10000</v>
      </c>
      <c r="L232" s="180"/>
      <c r="M232" s="180">
        <f t="shared" si="68"/>
        <v>10000</v>
      </c>
      <c r="N232" s="180"/>
      <c r="O232" s="180">
        <f t="shared" si="54"/>
        <v>10000</v>
      </c>
      <c r="P232" s="178"/>
      <c r="Q232" s="180">
        <f t="shared" si="55"/>
        <v>10000</v>
      </c>
      <c r="R232" s="180"/>
      <c r="S232" s="180">
        <f t="shared" si="56"/>
        <v>10000</v>
      </c>
      <c r="T232" s="180"/>
      <c r="U232" s="180">
        <f t="shared" si="57"/>
        <v>10000</v>
      </c>
      <c r="V232" s="180"/>
      <c r="W232" s="180">
        <v>3000</v>
      </c>
      <c r="X232" s="182">
        <v>-1000</v>
      </c>
      <c r="Y232" s="185">
        <f t="shared" si="62"/>
        <v>2000</v>
      </c>
      <c r="Z232" s="180"/>
      <c r="AA232" s="180">
        <f t="shared" si="63"/>
        <v>2000</v>
      </c>
      <c r="AB232" s="180"/>
      <c r="AC232" s="180">
        <f t="shared" si="64"/>
        <v>2000</v>
      </c>
    </row>
    <row r="233" spans="1:29" ht="16.5" customHeight="1">
      <c r="A233" s="276"/>
      <c r="B233" s="178"/>
      <c r="C233" s="177">
        <v>4410</v>
      </c>
      <c r="D233" s="200" t="s">
        <v>273</v>
      </c>
      <c r="E233" s="180">
        <v>8000</v>
      </c>
      <c r="F233" s="185"/>
      <c r="G233" s="180">
        <f t="shared" si="65"/>
        <v>8000</v>
      </c>
      <c r="H233" s="185"/>
      <c r="I233" s="180">
        <f t="shared" si="66"/>
        <v>8000</v>
      </c>
      <c r="J233" s="180"/>
      <c r="K233" s="180">
        <f t="shared" si="67"/>
        <v>8000</v>
      </c>
      <c r="L233" s="180"/>
      <c r="M233" s="180">
        <f t="shared" si="68"/>
        <v>8000</v>
      </c>
      <c r="N233" s="180">
        <v>3000</v>
      </c>
      <c r="O233" s="180">
        <f t="shared" si="54"/>
        <v>11000</v>
      </c>
      <c r="P233" s="178"/>
      <c r="Q233" s="180">
        <f t="shared" si="55"/>
        <v>11000</v>
      </c>
      <c r="R233" s="180"/>
      <c r="S233" s="180">
        <f t="shared" si="56"/>
        <v>11000</v>
      </c>
      <c r="T233" s="180"/>
      <c r="U233" s="180">
        <f t="shared" si="57"/>
        <v>11000</v>
      </c>
      <c r="V233" s="180"/>
      <c r="W233" s="180">
        <v>700</v>
      </c>
      <c r="X233" s="182"/>
      <c r="Y233" s="185">
        <f t="shared" si="62"/>
        <v>700</v>
      </c>
      <c r="Z233" s="180"/>
      <c r="AA233" s="180">
        <f t="shared" si="63"/>
        <v>700</v>
      </c>
      <c r="AB233" s="180"/>
      <c r="AC233" s="180">
        <f t="shared" si="64"/>
        <v>700</v>
      </c>
    </row>
    <row r="234" spans="1:29" ht="16.5" customHeight="1">
      <c r="A234" s="276"/>
      <c r="B234" s="178"/>
      <c r="C234" s="177">
        <v>4430</v>
      </c>
      <c r="D234" s="200" t="s">
        <v>236</v>
      </c>
      <c r="E234" s="180">
        <v>1500</v>
      </c>
      <c r="F234" s="185"/>
      <c r="G234" s="180">
        <f t="shared" si="65"/>
        <v>1500</v>
      </c>
      <c r="H234" s="185"/>
      <c r="I234" s="180">
        <f t="shared" si="66"/>
        <v>1500</v>
      </c>
      <c r="J234" s="180"/>
      <c r="K234" s="180">
        <f t="shared" si="67"/>
        <v>1500</v>
      </c>
      <c r="L234" s="180"/>
      <c r="M234" s="180">
        <f t="shared" si="68"/>
        <v>1500</v>
      </c>
      <c r="N234" s="180"/>
      <c r="O234" s="180">
        <f t="shared" si="54"/>
        <v>1500</v>
      </c>
      <c r="P234" s="178"/>
      <c r="Q234" s="180">
        <f t="shared" si="55"/>
        <v>1500</v>
      </c>
      <c r="R234" s="180"/>
      <c r="S234" s="180">
        <f t="shared" si="56"/>
        <v>1500</v>
      </c>
      <c r="T234" s="180"/>
      <c r="U234" s="180">
        <f t="shared" si="57"/>
        <v>1500</v>
      </c>
      <c r="V234" s="180"/>
      <c r="W234" s="180">
        <v>950</v>
      </c>
      <c r="X234" s="182"/>
      <c r="Y234" s="185">
        <f t="shared" si="62"/>
        <v>950</v>
      </c>
      <c r="Z234" s="180"/>
      <c r="AA234" s="180">
        <f t="shared" si="63"/>
        <v>950</v>
      </c>
      <c r="AB234" s="180"/>
      <c r="AC234" s="180">
        <f t="shared" si="64"/>
        <v>950</v>
      </c>
    </row>
    <row r="235" spans="1:29" ht="16.5" customHeight="1">
      <c r="A235" s="276"/>
      <c r="B235" s="178"/>
      <c r="C235" s="177">
        <v>4440</v>
      </c>
      <c r="D235" s="200" t="s">
        <v>237</v>
      </c>
      <c r="E235" s="180">
        <v>600</v>
      </c>
      <c r="F235" s="185"/>
      <c r="G235" s="180">
        <f t="shared" si="65"/>
        <v>600</v>
      </c>
      <c r="H235" s="185"/>
      <c r="I235" s="180">
        <f t="shared" si="66"/>
        <v>600</v>
      </c>
      <c r="J235" s="180"/>
      <c r="K235" s="180">
        <f t="shared" si="67"/>
        <v>600</v>
      </c>
      <c r="L235" s="180"/>
      <c r="M235" s="180">
        <f t="shared" si="68"/>
        <v>600</v>
      </c>
      <c r="N235" s="180"/>
      <c r="O235" s="180">
        <f t="shared" si="54"/>
        <v>600</v>
      </c>
      <c r="P235" s="178"/>
      <c r="Q235" s="180">
        <f t="shared" si="55"/>
        <v>600</v>
      </c>
      <c r="R235" s="180"/>
      <c r="S235" s="180">
        <f t="shared" si="56"/>
        <v>600</v>
      </c>
      <c r="T235" s="180"/>
      <c r="U235" s="180">
        <f t="shared" si="57"/>
        <v>600</v>
      </c>
      <c r="V235" s="180"/>
      <c r="W235" s="180">
        <v>27900</v>
      </c>
      <c r="X235" s="182"/>
      <c r="Y235" s="185">
        <f t="shared" si="62"/>
        <v>27900</v>
      </c>
      <c r="Z235" s="180"/>
      <c r="AA235" s="180">
        <f t="shared" si="63"/>
        <v>27900</v>
      </c>
      <c r="AB235" s="180"/>
      <c r="AC235" s="180">
        <f t="shared" si="64"/>
        <v>27900</v>
      </c>
    </row>
    <row r="236" spans="1:29" ht="16.5" customHeight="1">
      <c r="A236" s="276"/>
      <c r="B236" s="178"/>
      <c r="C236" s="177">
        <v>4740</v>
      </c>
      <c r="D236" s="203" t="s">
        <v>242</v>
      </c>
      <c r="E236" s="180">
        <v>1000</v>
      </c>
      <c r="F236" s="185"/>
      <c r="G236" s="180">
        <f t="shared" si="65"/>
        <v>1000</v>
      </c>
      <c r="H236" s="185">
        <v>1380</v>
      </c>
      <c r="I236" s="180">
        <f t="shared" si="66"/>
        <v>2380</v>
      </c>
      <c r="J236" s="180"/>
      <c r="K236" s="180">
        <f t="shared" si="67"/>
        <v>2380</v>
      </c>
      <c r="L236" s="180"/>
      <c r="M236" s="180">
        <f t="shared" si="68"/>
        <v>2380</v>
      </c>
      <c r="N236" s="180">
        <v>-242</v>
      </c>
      <c r="O236" s="180">
        <f t="shared" si="54"/>
        <v>2138</v>
      </c>
      <c r="P236" s="178"/>
      <c r="Q236" s="180">
        <f t="shared" si="55"/>
        <v>2138</v>
      </c>
      <c r="R236" s="180"/>
      <c r="S236" s="180">
        <f t="shared" si="56"/>
        <v>2138</v>
      </c>
      <c r="T236" s="180"/>
      <c r="U236" s="180">
        <f t="shared" si="57"/>
        <v>2138</v>
      </c>
      <c r="V236" s="180"/>
      <c r="W236" s="180">
        <v>2000</v>
      </c>
      <c r="X236" s="182"/>
      <c r="Y236" s="185">
        <f t="shared" si="62"/>
        <v>2000</v>
      </c>
      <c r="Z236" s="180"/>
      <c r="AA236" s="180">
        <f t="shared" si="63"/>
        <v>2000</v>
      </c>
      <c r="AB236" s="180"/>
      <c r="AC236" s="180">
        <f t="shared" si="64"/>
        <v>2000</v>
      </c>
    </row>
    <row r="237" spans="1:29" ht="16.5" customHeight="1">
      <c r="A237" s="276"/>
      <c r="B237" s="226"/>
      <c r="C237" s="255">
        <v>4750</v>
      </c>
      <c r="D237" s="201" t="s">
        <v>243</v>
      </c>
      <c r="E237" s="180">
        <v>32100</v>
      </c>
      <c r="F237" s="185"/>
      <c r="G237" s="180">
        <f t="shared" si="65"/>
        <v>32100</v>
      </c>
      <c r="H237" s="185"/>
      <c r="I237" s="180">
        <f t="shared" si="66"/>
        <v>32100</v>
      </c>
      <c r="J237" s="180"/>
      <c r="K237" s="180">
        <f t="shared" si="67"/>
        <v>32100</v>
      </c>
      <c r="L237" s="180"/>
      <c r="M237" s="180">
        <f t="shared" si="68"/>
        <v>32100</v>
      </c>
      <c r="N237" s="180"/>
      <c r="O237" s="180">
        <f t="shared" si="54"/>
        <v>32100</v>
      </c>
      <c r="P237" s="178"/>
      <c r="Q237" s="180">
        <f t="shared" si="55"/>
        <v>32100</v>
      </c>
      <c r="R237" s="180"/>
      <c r="S237" s="180">
        <f t="shared" si="56"/>
        <v>32100</v>
      </c>
      <c r="T237" s="180"/>
      <c r="U237" s="180">
        <f t="shared" si="57"/>
        <v>32100</v>
      </c>
      <c r="V237" s="180"/>
      <c r="W237" s="180">
        <v>2000</v>
      </c>
      <c r="X237" s="182"/>
      <c r="Y237" s="185">
        <f t="shared" si="62"/>
        <v>2000</v>
      </c>
      <c r="Z237" s="180"/>
      <c r="AA237" s="180">
        <f t="shared" si="63"/>
        <v>2000</v>
      </c>
      <c r="AB237" s="180"/>
      <c r="AC237" s="180">
        <f t="shared" si="64"/>
        <v>2000</v>
      </c>
    </row>
    <row r="238" spans="1:29" ht="16.5" customHeight="1">
      <c r="A238" s="216"/>
      <c r="B238" s="187" t="s">
        <v>323</v>
      </c>
      <c r="C238" s="188"/>
      <c r="D238" s="187"/>
      <c r="E238" s="189">
        <f>SUM(E220:E237)</f>
        <v>745470</v>
      </c>
      <c r="F238" s="189"/>
      <c r="G238" s="189">
        <f>SUM(G220:G237)</f>
        <v>745470</v>
      </c>
      <c r="H238" s="189">
        <f>SUM(H220:H237)</f>
        <v>11380</v>
      </c>
      <c r="I238" s="189">
        <f>SUM(I220:I237)</f>
        <v>756850</v>
      </c>
      <c r="J238" s="189"/>
      <c r="K238" s="189">
        <f>SUM(K220:K237)</f>
        <v>756850</v>
      </c>
      <c r="L238" s="189"/>
      <c r="M238" s="189">
        <f>SUM(M220:M237)</f>
        <v>756850</v>
      </c>
      <c r="N238" s="190">
        <f>SUM(N220:N237)</f>
        <v>-242</v>
      </c>
      <c r="O238" s="190">
        <f t="shared" si="54"/>
        <v>756608</v>
      </c>
      <c r="P238" s="271"/>
      <c r="Q238" s="190">
        <f t="shared" si="55"/>
        <v>756608</v>
      </c>
      <c r="R238" s="190"/>
      <c r="S238" s="190">
        <f t="shared" si="56"/>
        <v>756608</v>
      </c>
      <c r="T238" s="190">
        <f>SUM(T220:T237)</f>
        <v>17000</v>
      </c>
      <c r="U238" s="190">
        <f>SUM(U220:U237)</f>
        <v>773608</v>
      </c>
      <c r="V238" s="190">
        <f>SUM(V220:V237)</f>
        <v>2678</v>
      </c>
      <c r="W238" s="190">
        <f>SUM(W220:W237)</f>
        <v>750000</v>
      </c>
      <c r="X238" s="190">
        <f>SUM(X220:X237)</f>
        <v>-26200</v>
      </c>
      <c r="Y238" s="192">
        <f t="shared" si="62"/>
        <v>723800</v>
      </c>
      <c r="Z238" s="190"/>
      <c r="AA238" s="190">
        <f t="shared" si="63"/>
        <v>723800</v>
      </c>
      <c r="AB238" s="190"/>
      <c r="AC238" s="190">
        <f t="shared" si="64"/>
        <v>723800</v>
      </c>
    </row>
    <row r="239" spans="1:29" ht="16.5" customHeight="1">
      <c r="A239" s="184"/>
      <c r="B239" s="196">
        <v>80113</v>
      </c>
      <c r="C239" s="177">
        <v>4010</v>
      </c>
      <c r="D239" s="178" t="s">
        <v>221</v>
      </c>
      <c r="E239" s="180">
        <v>31781</v>
      </c>
      <c r="F239" s="180"/>
      <c r="G239" s="180">
        <f>E239+F239</f>
        <v>31781</v>
      </c>
      <c r="H239" s="180"/>
      <c r="I239" s="180">
        <f>G239+H239</f>
        <v>31781</v>
      </c>
      <c r="J239" s="180"/>
      <c r="K239" s="180">
        <f>I239+J239</f>
        <v>31781</v>
      </c>
      <c r="L239" s="180"/>
      <c r="M239" s="180">
        <f>K239+L239</f>
        <v>31781</v>
      </c>
      <c r="N239" s="180"/>
      <c r="O239" s="180">
        <f t="shared" si="54"/>
        <v>31781</v>
      </c>
      <c r="P239" s="178"/>
      <c r="Q239" s="180">
        <f t="shared" si="55"/>
        <v>31781</v>
      </c>
      <c r="R239" s="180">
        <v>-2000</v>
      </c>
      <c r="S239" s="180">
        <f t="shared" si="56"/>
        <v>29781</v>
      </c>
      <c r="T239" s="180"/>
      <c r="U239" s="180">
        <f t="shared" si="57"/>
        <v>29781</v>
      </c>
      <c r="V239" s="180"/>
      <c r="W239" s="180">
        <v>41300</v>
      </c>
      <c r="X239" s="182"/>
      <c r="Y239" s="185">
        <f t="shared" si="62"/>
        <v>41300</v>
      </c>
      <c r="Z239" s="180"/>
      <c r="AA239" s="180">
        <f t="shared" si="63"/>
        <v>41300</v>
      </c>
      <c r="AB239" s="180"/>
      <c r="AC239" s="180">
        <f t="shared" si="64"/>
        <v>41300</v>
      </c>
    </row>
    <row r="240" spans="1:29" ht="16.5" customHeight="1">
      <c r="A240" s="184"/>
      <c r="B240" s="200" t="s">
        <v>324</v>
      </c>
      <c r="C240" s="177">
        <v>4040</v>
      </c>
      <c r="D240" s="178" t="s">
        <v>223</v>
      </c>
      <c r="E240" s="180">
        <v>2013</v>
      </c>
      <c r="F240" s="180"/>
      <c r="G240" s="180">
        <f aca="true" t="shared" si="69" ref="G240:G247">E240+F240</f>
        <v>2013</v>
      </c>
      <c r="H240" s="180"/>
      <c r="I240" s="180">
        <f aca="true" t="shared" si="70" ref="I240:I247">G240+H240</f>
        <v>2013</v>
      </c>
      <c r="J240" s="180"/>
      <c r="K240" s="180">
        <f aca="true" t="shared" si="71" ref="K240:K247">I240+J240</f>
        <v>2013</v>
      </c>
      <c r="L240" s="180"/>
      <c r="M240" s="180">
        <f aca="true" t="shared" si="72" ref="M240:M247">K240+L240</f>
        <v>2013</v>
      </c>
      <c r="N240" s="180"/>
      <c r="O240" s="180">
        <f t="shared" si="54"/>
        <v>2013</v>
      </c>
      <c r="P240" s="178"/>
      <c r="Q240" s="180">
        <f t="shared" si="55"/>
        <v>2013</v>
      </c>
      <c r="R240" s="180"/>
      <c r="S240" s="180">
        <f t="shared" si="56"/>
        <v>2013</v>
      </c>
      <c r="T240" s="180"/>
      <c r="U240" s="180">
        <f t="shared" si="57"/>
        <v>2013</v>
      </c>
      <c r="V240" s="180"/>
      <c r="W240" s="180">
        <v>3200</v>
      </c>
      <c r="X240" s="182"/>
      <c r="Y240" s="185">
        <f t="shared" si="62"/>
        <v>3200</v>
      </c>
      <c r="Z240" s="180"/>
      <c r="AA240" s="180">
        <f t="shared" si="63"/>
        <v>3200</v>
      </c>
      <c r="AB240" s="180"/>
      <c r="AC240" s="180">
        <f t="shared" si="64"/>
        <v>3200</v>
      </c>
    </row>
    <row r="241" spans="1:29" ht="16.5" customHeight="1">
      <c r="A241" s="184"/>
      <c r="B241" s="200" t="s">
        <v>325</v>
      </c>
      <c r="C241" s="177">
        <v>4110</v>
      </c>
      <c r="D241" s="178" t="s">
        <v>224</v>
      </c>
      <c r="E241" s="180">
        <v>5600</v>
      </c>
      <c r="F241" s="180"/>
      <c r="G241" s="180">
        <f t="shared" si="69"/>
        <v>5600</v>
      </c>
      <c r="H241" s="180"/>
      <c r="I241" s="180">
        <f t="shared" si="70"/>
        <v>5600</v>
      </c>
      <c r="J241" s="180"/>
      <c r="K241" s="180">
        <f t="shared" si="71"/>
        <v>5600</v>
      </c>
      <c r="L241" s="180"/>
      <c r="M241" s="180">
        <f t="shared" si="72"/>
        <v>5600</v>
      </c>
      <c r="N241" s="180"/>
      <c r="O241" s="180">
        <f t="shared" si="54"/>
        <v>5600</v>
      </c>
      <c r="P241" s="178"/>
      <c r="Q241" s="180">
        <f t="shared" si="55"/>
        <v>5600</v>
      </c>
      <c r="R241" s="180"/>
      <c r="S241" s="180">
        <f t="shared" si="56"/>
        <v>5600</v>
      </c>
      <c r="T241" s="180"/>
      <c r="U241" s="180">
        <f t="shared" si="57"/>
        <v>5600</v>
      </c>
      <c r="V241" s="180">
        <v>91</v>
      </c>
      <c r="W241" s="180">
        <v>6600</v>
      </c>
      <c r="X241" s="182"/>
      <c r="Y241" s="185">
        <f t="shared" si="62"/>
        <v>6600</v>
      </c>
      <c r="Z241" s="180"/>
      <c r="AA241" s="180">
        <f t="shared" si="63"/>
        <v>6600</v>
      </c>
      <c r="AB241" s="180"/>
      <c r="AC241" s="180">
        <f t="shared" si="64"/>
        <v>6600</v>
      </c>
    </row>
    <row r="242" spans="1:29" ht="16.5" customHeight="1">
      <c r="A242" s="184"/>
      <c r="B242" s="200"/>
      <c r="C242" s="177">
        <v>4120</v>
      </c>
      <c r="D242" s="201" t="s">
        <v>225</v>
      </c>
      <c r="E242" s="180">
        <v>800</v>
      </c>
      <c r="F242" s="180"/>
      <c r="G242" s="180">
        <f t="shared" si="69"/>
        <v>800</v>
      </c>
      <c r="H242" s="180"/>
      <c r="I242" s="180">
        <f t="shared" si="70"/>
        <v>800</v>
      </c>
      <c r="J242" s="180"/>
      <c r="K242" s="180">
        <f t="shared" si="71"/>
        <v>800</v>
      </c>
      <c r="L242" s="180"/>
      <c r="M242" s="180">
        <f t="shared" si="72"/>
        <v>800</v>
      </c>
      <c r="N242" s="180"/>
      <c r="O242" s="180">
        <f t="shared" si="54"/>
        <v>800</v>
      </c>
      <c r="P242" s="178"/>
      <c r="Q242" s="180">
        <f t="shared" si="55"/>
        <v>800</v>
      </c>
      <c r="R242" s="180"/>
      <c r="S242" s="180">
        <f t="shared" si="56"/>
        <v>800</v>
      </c>
      <c r="T242" s="180"/>
      <c r="U242" s="180">
        <f t="shared" si="57"/>
        <v>800</v>
      </c>
      <c r="V242" s="180"/>
      <c r="W242" s="180">
        <v>900</v>
      </c>
      <c r="X242" s="182"/>
      <c r="Y242" s="185">
        <f t="shared" si="62"/>
        <v>900</v>
      </c>
      <c r="Z242" s="180"/>
      <c r="AA242" s="180">
        <f t="shared" si="63"/>
        <v>900</v>
      </c>
      <c r="AB242" s="180"/>
      <c r="AC242" s="180">
        <f t="shared" si="64"/>
        <v>900</v>
      </c>
    </row>
    <row r="243" spans="1:29" ht="16.5" customHeight="1">
      <c r="A243" s="184"/>
      <c r="B243" s="200"/>
      <c r="C243" s="177">
        <v>4210</v>
      </c>
      <c r="D243" s="201" t="s">
        <v>227</v>
      </c>
      <c r="E243" s="180">
        <v>22000</v>
      </c>
      <c r="F243" s="180"/>
      <c r="G243" s="180">
        <f t="shared" si="69"/>
        <v>22000</v>
      </c>
      <c r="H243" s="180"/>
      <c r="I243" s="180">
        <f t="shared" si="70"/>
        <v>22000</v>
      </c>
      <c r="J243" s="180"/>
      <c r="K243" s="180">
        <f t="shared" si="71"/>
        <v>22000</v>
      </c>
      <c r="L243" s="180"/>
      <c r="M243" s="180">
        <f t="shared" si="72"/>
        <v>22000</v>
      </c>
      <c r="N243" s="180"/>
      <c r="O243" s="180">
        <f t="shared" si="54"/>
        <v>22000</v>
      </c>
      <c r="P243" s="178"/>
      <c r="Q243" s="180">
        <f t="shared" si="55"/>
        <v>22000</v>
      </c>
      <c r="R243" s="180"/>
      <c r="S243" s="180">
        <f t="shared" si="56"/>
        <v>22000</v>
      </c>
      <c r="T243" s="180">
        <v>-3000</v>
      </c>
      <c r="U243" s="180">
        <f t="shared" si="57"/>
        <v>19000</v>
      </c>
      <c r="V243" s="180"/>
      <c r="W243" s="180">
        <v>22050</v>
      </c>
      <c r="X243" s="182"/>
      <c r="Y243" s="185">
        <f t="shared" si="62"/>
        <v>22050</v>
      </c>
      <c r="Z243" s="180"/>
      <c r="AA243" s="180">
        <f t="shared" si="63"/>
        <v>22050</v>
      </c>
      <c r="AB243" s="180"/>
      <c r="AC243" s="180">
        <f t="shared" si="64"/>
        <v>22050</v>
      </c>
    </row>
    <row r="244" spans="1:29" ht="16.5" customHeight="1">
      <c r="A244" s="184"/>
      <c r="B244" s="200"/>
      <c r="C244" s="177">
        <v>4280</v>
      </c>
      <c r="D244" s="201" t="s">
        <v>231</v>
      </c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78"/>
      <c r="Q244" s="180"/>
      <c r="R244" s="180"/>
      <c r="S244" s="180"/>
      <c r="T244" s="180"/>
      <c r="U244" s="180"/>
      <c r="V244" s="180"/>
      <c r="W244" s="180">
        <v>200</v>
      </c>
      <c r="X244" s="182"/>
      <c r="Y244" s="185">
        <f t="shared" si="62"/>
        <v>200</v>
      </c>
      <c r="Z244" s="180"/>
      <c r="AA244" s="180">
        <f t="shared" si="63"/>
        <v>200</v>
      </c>
      <c r="AB244" s="180"/>
      <c r="AC244" s="180">
        <f t="shared" si="64"/>
        <v>200</v>
      </c>
    </row>
    <row r="245" spans="1:29" ht="16.5" customHeight="1">
      <c r="A245" s="184"/>
      <c r="B245" s="200"/>
      <c r="C245" s="177">
        <v>4300</v>
      </c>
      <c r="D245" s="201" t="s">
        <v>211</v>
      </c>
      <c r="E245" s="180">
        <v>8000</v>
      </c>
      <c r="F245" s="180"/>
      <c r="G245" s="180">
        <f t="shared" si="69"/>
        <v>8000</v>
      </c>
      <c r="H245" s="180"/>
      <c r="I245" s="180">
        <f t="shared" si="70"/>
        <v>8000</v>
      </c>
      <c r="J245" s="180"/>
      <c r="K245" s="180">
        <f t="shared" si="71"/>
        <v>8000</v>
      </c>
      <c r="L245" s="180"/>
      <c r="M245" s="180">
        <f t="shared" si="72"/>
        <v>8000</v>
      </c>
      <c r="N245" s="180"/>
      <c r="O245" s="180">
        <f t="shared" si="54"/>
        <v>8000</v>
      </c>
      <c r="P245" s="178"/>
      <c r="Q245" s="180">
        <f t="shared" si="55"/>
        <v>8000</v>
      </c>
      <c r="R245" s="180"/>
      <c r="S245" s="180">
        <f t="shared" si="56"/>
        <v>8000</v>
      </c>
      <c r="T245" s="180">
        <v>-4500</v>
      </c>
      <c r="U245" s="180">
        <f t="shared" si="57"/>
        <v>3500</v>
      </c>
      <c r="V245" s="180"/>
      <c r="W245" s="180">
        <v>4600</v>
      </c>
      <c r="X245" s="182"/>
      <c r="Y245" s="185">
        <f t="shared" si="62"/>
        <v>4600</v>
      </c>
      <c r="Z245" s="180"/>
      <c r="AA245" s="180">
        <f t="shared" si="63"/>
        <v>4600</v>
      </c>
      <c r="AB245" s="180"/>
      <c r="AC245" s="180">
        <f t="shared" si="64"/>
        <v>4600</v>
      </c>
    </row>
    <row r="246" spans="1:29" ht="16.5" customHeight="1">
      <c r="A246" s="184"/>
      <c r="B246" s="200"/>
      <c r="C246" s="177">
        <v>4430</v>
      </c>
      <c r="D246" s="201" t="s">
        <v>236</v>
      </c>
      <c r="E246" s="180">
        <v>2500</v>
      </c>
      <c r="F246" s="180"/>
      <c r="G246" s="180">
        <f t="shared" si="69"/>
        <v>2500</v>
      </c>
      <c r="H246" s="180"/>
      <c r="I246" s="180">
        <f t="shared" si="70"/>
        <v>2500</v>
      </c>
      <c r="J246" s="180"/>
      <c r="K246" s="180">
        <f t="shared" si="71"/>
        <v>2500</v>
      </c>
      <c r="L246" s="180"/>
      <c r="M246" s="180">
        <f t="shared" si="72"/>
        <v>2500</v>
      </c>
      <c r="N246" s="180">
        <v>-311</v>
      </c>
      <c r="O246" s="180">
        <f t="shared" si="54"/>
        <v>2189</v>
      </c>
      <c r="P246" s="178"/>
      <c r="Q246" s="180">
        <f t="shared" si="55"/>
        <v>2189</v>
      </c>
      <c r="R246" s="180"/>
      <c r="S246" s="180">
        <f t="shared" si="56"/>
        <v>2189</v>
      </c>
      <c r="T246" s="180"/>
      <c r="U246" s="180">
        <f t="shared" si="57"/>
        <v>2189</v>
      </c>
      <c r="V246" s="180"/>
      <c r="W246" s="180">
        <v>6450</v>
      </c>
      <c r="X246" s="182"/>
      <c r="Y246" s="185">
        <f t="shared" si="62"/>
        <v>6450</v>
      </c>
      <c r="Z246" s="180"/>
      <c r="AA246" s="180">
        <f t="shared" si="63"/>
        <v>6450</v>
      </c>
      <c r="AB246" s="180"/>
      <c r="AC246" s="180">
        <f t="shared" si="64"/>
        <v>6450</v>
      </c>
    </row>
    <row r="247" spans="1:29" ht="16.5" customHeight="1">
      <c r="A247" s="184"/>
      <c r="B247" s="240"/>
      <c r="C247" s="255">
        <v>4440</v>
      </c>
      <c r="D247" s="290" t="s">
        <v>237</v>
      </c>
      <c r="E247" s="180">
        <v>730</v>
      </c>
      <c r="F247" s="180"/>
      <c r="G247" s="180">
        <f t="shared" si="69"/>
        <v>730</v>
      </c>
      <c r="H247" s="180"/>
      <c r="I247" s="180">
        <f t="shared" si="70"/>
        <v>730</v>
      </c>
      <c r="J247" s="180"/>
      <c r="K247" s="180">
        <f t="shared" si="71"/>
        <v>730</v>
      </c>
      <c r="L247" s="180"/>
      <c r="M247" s="180">
        <f t="shared" si="72"/>
        <v>730</v>
      </c>
      <c r="N247" s="180"/>
      <c r="O247" s="180">
        <f t="shared" si="54"/>
        <v>730</v>
      </c>
      <c r="P247" s="178"/>
      <c r="Q247" s="180">
        <f t="shared" si="55"/>
        <v>730</v>
      </c>
      <c r="R247" s="180"/>
      <c r="S247" s="180">
        <f t="shared" si="56"/>
        <v>730</v>
      </c>
      <c r="T247" s="180"/>
      <c r="U247" s="180">
        <f t="shared" si="57"/>
        <v>730</v>
      </c>
      <c r="V247" s="180"/>
      <c r="W247" s="180">
        <v>1700</v>
      </c>
      <c r="X247" s="182"/>
      <c r="Y247" s="185">
        <f t="shared" si="62"/>
        <v>1700</v>
      </c>
      <c r="Z247" s="180"/>
      <c r="AA247" s="180">
        <f t="shared" si="63"/>
        <v>1700</v>
      </c>
      <c r="AB247" s="180"/>
      <c r="AC247" s="180">
        <f t="shared" si="64"/>
        <v>1700</v>
      </c>
    </row>
    <row r="248" spans="1:29" ht="16.5" customHeight="1">
      <c r="A248" s="216"/>
      <c r="B248" s="217" t="s">
        <v>326</v>
      </c>
      <c r="C248" s="188"/>
      <c r="D248" s="187"/>
      <c r="E248" s="189">
        <f>SUM(E239:E247)</f>
        <v>73424</v>
      </c>
      <c r="F248" s="189"/>
      <c r="G248" s="189">
        <f>SUM(G239:G247)</f>
        <v>73424</v>
      </c>
      <c r="H248" s="189">
        <f>SUM(H239:H247)</f>
        <v>0</v>
      </c>
      <c r="I248" s="189">
        <f>SUM(I239:I247)</f>
        <v>73424</v>
      </c>
      <c r="J248" s="189"/>
      <c r="K248" s="189">
        <f>SUM(K239:K247)</f>
        <v>73424</v>
      </c>
      <c r="L248" s="189"/>
      <c r="M248" s="189">
        <f>SUM(M239:M247)</f>
        <v>73424</v>
      </c>
      <c r="N248" s="190">
        <f>SUM(N239:N246)</f>
        <v>-311</v>
      </c>
      <c r="O248" s="190">
        <f t="shared" si="54"/>
        <v>73113</v>
      </c>
      <c r="P248" s="271"/>
      <c r="Q248" s="190">
        <f t="shared" si="55"/>
        <v>73113</v>
      </c>
      <c r="R248" s="190">
        <f>SUM(R239:R247)</f>
        <v>-2000</v>
      </c>
      <c r="S248" s="190">
        <f t="shared" si="56"/>
        <v>71113</v>
      </c>
      <c r="T248" s="190">
        <f>SUM(T239:T247)</f>
        <v>-7500</v>
      </c>
      <c r="U248" s="190">
        <f>SUM(U239:U247)</f>
        <v>63613</v>
      </c>
      <c r="V248" s="190">
        <f>SUM(V239:V247)</f>
        <v>91</v>
      </c>
      <c r="W248" s="190">
        <f>SUM(W239:W247)</f>
        <v>87000</v>
      </c>
      <c r="X248" s="190"/>
      <c r="Y248" s="192">
        <f t="shared" si="62"/>
        <v>87000</v>
      </c>
      <c r="Z248" s="190"/>
      <c r="AA248" s="190">
        <f t="shared" si="63"/>
        <v>87000</v>
      </c>
      <c r="AB248" s="190"/>
      <c r="AC248" s="190">
        <f t="shared" si="64"/>
        <v>87000</v>
      </c>
    </row>
    <row r="249" spans="1:29" ht="34.5" customHeight="1">
      <c r="A249" s="216"/>
      <c r="B249" s="291">
        <v>80120</v>
      </c>
      <c r="C249" s="274">
        <v>2540</v>
      </c>
      <c r="D249" s="292" t="s">
        <v>327</v>
      </c>
      <c r="E249" s="210"/>
      <c r="F249" s="210"/>
      <c r="G249" s="210"/>
      <c r="H249" s="210"/>
      <c r="I249" s="210"/>
      <c r="J249" s="210"/>
      <c r="K249" s="210"/>
      <c r="L249" s="210"/>
      <c r="M249" s="210"/>
      <c r="N249" s="260"/>
      <c r="O249" s="260"/>
      <c r="P249" s="179"/>
      <c r="Q249" s="260"/>
      <c r="R249" s="260"/>
      <c r="S249" s="260"/>
      <c r="T249" s="264"/>
      <c r="U249" s="264"/>
      <c r="V249" s="264"/>
      <c r="W249" s="198">
        <v>787500</v>
      </c>
      <c r="X249" s="182"/>
      <c r="Y249" s="185">
        <f t="shared" si="62"/>
        <v>787500</v>
      </c>
      <c r="Z249" s="180"/>
      <c r="AA249" s="180">
        <f t="shared" si="63"/>
        <v>787500</v>
      </c>
      <c r="AB249" s="180"/>
      <c r="AC249" s="180">
        <f t="shared" si="64"/>
        <v>787500</v>
      </c>
    </row>
    <row r="250" spans="1:29" ht="16.5" customHeight="1">
      <c r="A250" s="216"/>
      <c r="B250" s="293" t="s">
        <v>328</v>
      </c>
      <c r="C250" s="262">
        <v>3020</v>
      </c>
      <c r="D250" s="263" t="s">
        <v>329</v>
      </c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5"/>
      <c r="Q250" s="294"/>
      <c r="R250" s="294"/>
      <c r="S250" s="294"/>
      <c r="T250" s="198"/>
      <c r="U250" s="198"/>
      <c r="V250" s="198"/>
      <c r="W250" s="198">
        <v>300</v>
      </c>
      <c r="X250" s="182"/>
      <c r="Y250" s="185">
        <f t="shared" si="62"/>
        <v>300</v>
      </c>
      <c r="Z250" s="180"/>
      <c r="AA250" s="180">
        <f t="shared" si="63"/>
        <v>300</v>
      </c>
      <c r="AB250" s="180"/>
      <c r="AC250" s="180">
        <f t="shared" si="64"/>
        <v>300</v>
      </c>
    </row>
    <row r="251" spans="1:29" ht="16.5" customHeight="1">
      <c r="A251" s="216"/>
      <c r="B251" s="212"/>
      <c r="C251" s="262">
        <v>4010</v>
      </c>
      <c r="D251" s="178" t="s">
        <v>221</v>
      </c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5"/>
      <c r="Q251" s="294"/>
      <c r="R251" s="294"/>
      <c r="S251" s="294"/>
      <c r="T251" s="198"/>
      <c r="U251" s="198"/>
      <c r="V251" s="198"/>
      <c r="W251" s="198">
        <v>3372400</v>
      </c>
      <c r="X251" s="182"/>
      <c r="Y251" s="185">
        <f t="shared" si="62"/>
        <v>3372400</v>
      </c>
      <c r="Z251" s="180"/>
      <c r="AA251" s="180">
        <f t="shared" si="63"/>
        <v>3372400</v>
      </c>
      <c r="AB251" s="180"/>
      <c r="AC251" s="180">
        <f t="shared" si="64"/>
        <v>3372400</v>
      </c>
    </row>
    <row r="252" spans="1:29" ht="16.5" customHeight="1">
      <c r="A252" s="216"/>
      <c r="B252" s="212"/>
      <c r="C252" s="262">
        <v>4040</v>
      </c>
      <c r="D252" s="200" t="s">
        <v>223</v>
      </c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O252" s="294"/>
      <c r="P252" s="295"/>
      <c r="Q252" s="294"/>
      <c r="R252" s="294"/>
      <c r="S252" s="294"/>
      <c r="T252" s="198"/>
      <c r="U252" s="198"/>
      <c r="V252" s="198"/>
      <c r="W252" s="198">
        <v>239300</v>
      </c>
      <c r="X252" s="182"/>
      <c r="Y252" s="185">
        <f t="shared" si="62"/>
        <v>239300</v>
      </c>
      <c r="Z252" s="180"/>
      <c r="AA252" s="180">
        <f t="shared" si="63"/>
        <v>239300</v>
      </c>
      <c r="AB252" s="180"/>
      <c r="AC252" s="180">
        <f t="shared" si="64"/>
        <v>239300</v>
      </c>
    </row>
    <row r="253" spans="1:29" ht="16.5" customHeight="1">
      <c r="A253" s="216"/>
      <c r="B253" s="212"/>
      <c r="C253" s="262">
        <v>4110</v>
      </c>
      <c r="D253" s="200" t="s">
        <v>224</v>
      </c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5"/>
      <c r="Q253" s="294"/>
      <c r="R253" s="294"/>
      <c r="S253" s="294"/>
      <c r="T253" s="198"/>
      <c r="U253" s="198"/>
      <c r="V253" s="198"/>
      <c r="W253" s="198">
        <v>552000</v>
      </c>
      <c r="X253" s="182"/>
      <c r="Y253" s="185">
        <f t="shared" si="62"/>
        <v>552000</v>
      </c>
      <c r="Z253" s="180"/>
      <c r="AA253" s="180">
        <f t="shared" si="63"/>
        <v>552000</v>
      </c>
      <c r="AB253" s="180"/>
      <c r="AC253" s="180">
        <f t="shared" si="64"/>
        <v>552000</v>
      </c>
    </row>
    <row r="254" spans="1:29" ht="16.5" customHeight="1">
      <c r="A254" s="216"/>
      <c r="B254" s="212"/>
      <c r="C254" s="262">
        <v>4120</v>
      </c>
      <c r="D254" s="200" t="s">
        <v>225</v>
      </c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5"/>
      <c r="Q254" s="294"/>
      <c r="R254" s="294"/>
      <c r="S254" s="294"/>
      <c r="T254" s="198"/>
      <c r="U254" s="198"/>
      <c r="V254" s="198"/>
      <c r="W254" s="198">
        <v>88600</v>
      </c>
      <c r="X254" s="182"/>
      <c r="Y254" s="185">
        <f t="shared" si="62"/>
        <v>88600</v>
      </c>
      <c r="Z254" s="180"/>
      <c r="AA254" s="180">
        <f t="shared" si="63"/>
        <v>88600</v>
      </c>
      <c r="AB254" s="180"/>
      <c r="AC254" s="180">
        <f t="shared" si="64"/>
        <v>88600</v>
      </c>
    </row>
    <row r="255" spans="1:29" ht="16.5" customHeight="1">
      <c r="A255" s="216"/>
      <c r="B255" s="212"/>
      <c r="C255" s="262">
        <v>4140</v>
      </c>
      <c r="D255" s="296" t="s">
        <v>330</v>
      </c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5"/>
      <c r="Q255" s="294"/>
      <c r="R255" s="294"/>
      <c r="S255" s="294"/>
      <c r="T255" s="198"/>
      <c r="U255" s="198"/>
      <c r="V255" s="198"/>
      <c r="W255" s="198">
        <v>4000</v>
      </c>
      <c r="X255" s="182"/>
      <c r="Y255" s="185">
        <f t="shared" si="62"/>
        <v>4000</v>
      </c>
      <c r="Z255" s="180"/>
      <c r="AA255" s="180">
        <f t="shared" si="63"/>
        <v>4000</v>
      </c>
      <c r="AB255" s="180"/>
      <c r="AC255" s="180">
        <f t="shared" si="64"/>
        <v>4000</v>
      </c>
    </row>
    <row r="256" spans="1:29" ht="16.5" customHeight="1">
      <c r="A256" s="216"/>
      <c r="B256" s="212"/>
      <c r="C256" s="262">
        <v>4170</v>
      </c>
      <c r="D256" s="200" t="s">
        <v>226</v>
      </c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  <c r="P256" s="295"/>
      <c r="Q256" s="294"/>
      <c r="R256" s="294"/>
      <c r="S256" s="294"/>
      <c r="T256" s="198"/>
      <c r="U256" s="198"/>
      <c r="V256" s="198"/>
      <c r="W256" s="198">
        <v>13000</v>
      </c>
      <c r="X256" s="182"/>
      <c r="Y256" s="185">
        <f t="shared" si="62"/>
        <v>13000</v>
      </c>
      <c r="Z256" s="180"/>
      <c r="AA256" s="180">
        <f t="shared" si="63"/>
        <v>13000</v>
      </c>
      <c r="AB256" s="180"/>
      <c r="AC256" s="180">
        <f t="shared" si="64"/>
        <v>13000</v>
      </c>
    </row>
    <row r="257" spans="1:29" ht="16.5" customHeight="1">
      <c r="A257" s="216"/>
      <c r="B257" s="212"/>
      <c r="C257" s="262">
        <v>4210</v>
      </c>
      <c r="D257" s="200" t="s">
        <v>227</v>
      </c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5"/>
      <c r="Q257" s="294"/>
      <c r="R257" s="294"/>
      <c r="S257" s="294"/>
      <c r="T257" s="198"/>
      <c r="U257" s="198"/>
      <c r="V257" s="198"/>
      <c r="W257" s="198">
        <v>58000</v>
      </c>
      <c r="X257" s="182"/>
      <c r="Y257" s="185">
        <f t="shared" si="62"/>
        <v>58000</v>
      </c>
      <c r="Z257" s="180">
        <v>-6000</v>
      </c>
      <c r="AA257" s="180">
        <f t="shared" si="63"/>
        <v>52000</v>
      </c>
      <c r="AB257" s="180"/>
      <c r="AC257" s="180">
        <f t="shared" si="64"/>
        <v>52000</v>
      </c>
    </row>
    <row r="258" spans="1:29" ht="16.5" customHeight="1">
      <c r="A258" s="216"/>
      <c r="B258" s="212"/>
      <c r="C258" s="262">
        <v>4240</v>
      </c>
      <c r="D258" s="200" t="s">
        <v>320</v>
      </c>
      <c r="E258" s="294"/>
      <c r="F258" s="294"/>
      <c r="G258" s="294"/>
      <c r="H258" s="294"/>
      <c r="I258" s="294"/>
      <c r="J258" s="294"/>
      <c r="K258" s="294"/>
      <c r="L258" s="294"/>
      <c r="M258" s="294"/>
      <c r="N258" s="294"/>
      <c r="O258" s="294"/>
      <c r="P258" s="295"/>
      <c r="Q258" s="294"/>
      <c r="R258" s="294"/>
      <c r="S258" s="294"/>
      <c r="T258" s="198"/>
      <c r="U258" s="198"/>
      <c r="V258" s="198"/>
      <c r="W258" s="198">
        <v>22000</v>
      </c>
      <c r="X258" s="182"/>
      <c r="Y258" s="185">
        <f t="shared" si="62"/>
        <v>22000</v>
      </c>
      <c r="Z258" s="180"/>
      <c r="AA258" s="180">
        <f t="shared" si="63"/>
        <v>22000</v>
      </c>
      <c r="AB258" s="180"/>
      <c r="AC258" s="180">
        <f t="shared" si="64"/>
        <v>22000</v>
      </c>
    </row>
    <row r="259" spans="1:29" ht="16.5" customHeight="1">
      <c r="A259" s="216"/>
      <c r="B259" s="212"/>
      <c r="C259" s="262">
        <v>4260</v>
      </c>
      <c r="D259" s="200" t="s">
        <v>229</v>
      </c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5"/>
      <c r="Q259" s="294"/>
      <c r="R259" s="294"/>
      <c r="S259" s="294"/>
      <c r="T259" s="198"/>
      <c r="U259" s="198"/>
      <c r="V259" s="198"/>
      <c r="W259" s="198">
        <v>192000</v>
      </c>
      <c r="X259" s="182"/>
      <c r="Y259" s="185">
        <f t="shared" si="62"/>
        <v>192000</v>
      </c>
      <c r="Z259" s="180"/>
      <c r="AA259" s="180">
        <f t="shared" si="63"/>
        <v>192000</v>
      </c>
      <c r="AB259" s="180"/>
      <c r="AC259" s="180">
        <f t="shared" si="64"/>
        <v>192000</v>
      </c>
    </row>
    <row r="260" spans="1:29" ht="16.5" customHeight="1">
      <c r="A260" s="216"/>
      <c r="B260" s="212"/>
      <c r="C260" s="262">
        <v>4270</v>
      </c>
      <c r="D260" s="200" t="s">
        <v>230</v>
      </c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5"/>
      <c r="Q260" s="294"/>
      <c r="R260" s="294"/>
      <c r="S260" s="294"/>
      <c r="T260" s="198"/>
      <c r="U260" s="198"/>
      <c r="V260" s="198"/>
      <c r="W260" s="198">
        <v>468000</v>
      </c>
      <c r="X260" s="182"/>
      <c r="Y260" s="185">
        <f t="shared" si="62"/>
        <v>468000</v>
      </c>
      <c r="Z260" s="180"/>
      <c r="AA260" s="180">
        <f t="shared" si="63"/>
        <v>468000</v>
      </c>
      <c r="AB260" s="180"/>
      <c r="AC260" s="180">
        <f t="shared" si="64"/>
        <v>468000</v>
      </c>
    </row>
    <row r="261" spans="1:29" ht="16.5" customHeight="1">
      <c r="A261" s="216"/>
      <c r="B261" s="212"/>
      <c r="C261" s="262">
        <v>4280</v>
      </c>
      <c r="D261" s="202" t="s">
        <v>231</v>
      </c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5"/>
      <c r="Q261" s="294"/>
      <c r="R261" s="294"/>
      <c r="S261" s="294"/>
      <c r="T261" s="198"/>
      <c r="U261" s="198"/>
      <c r="V261" s="198"/>
      <c r="W261" s="198">
        <v>2500</v>
      </c>
      <c r="X261" s="182"/>
      <c r="Y261" s="185">
        <f t="shared" si="62"/>
        <v>2500</v>
      </c>
      <c r="Z261" s="180"/>
      <c r="AA261" s="180">
        <f t="shared" si="63"/>
        <v>2500</v>
      </c>
      <c r="AB261" s="180"/>
      <c r="AC261" s="180">
        <f t="shared" si="64"/>
        <v>2500</v>
      </c>
    </row>
    <row r="262" spans="1:29" ht="16.5" customHeight="1">
      <c r="A262" s="216"/>
      <c r="B262" s="242"/>
      <c r="C262" s="262">
        <v>4300</v>
      </c>
      <c r="D262" s="200" t="s">
        <v>211</v>
      </c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5"/>
      <c r="Q262" s="294"/>
      <c r="R262" s="294"/>
      <c r="S262" s="294"/>
      <c r="T262" s="198"/>
      <c r="U262" s="198"/>
      <c r="V262" s="198"/>
      <c r="W262" s="198">
        <v>219000</v>
      </c>
      <c r="X262" s="182"/>
      <c r="Y262" s="185">
        <f t="shared" si="62"/>
        <v>219000</v>
      </c>
      <c r="Z262" s="180"/>
      <c r="AA262" s="180">
        <f t="shared" si="63"/>
        <v>219000</v>
      </c>
      <c r="AB262" s="180"/>
      <c r="AC262" s="180">
        <f t="shared" si="64"/>
        <v>219000</v>
      </c>
    </row>
    <row r="263" spans="1:29" ht="16.5" customHeight="1">
      <c r="A263" s="216"/>
      <c r="B263" s="242"/>
      <c r="C263" s="262">
        <v>4350</v>
      </c>
      <c r="D263" s="200" t="s">
        <v>232</v>
      </c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5"/>
      <c r="Q263" s="294"/>
      <c r="R263" s="294"/>
      <c r="S263" s="294"/>
      <c r="T263" s="198"/>
      <c r="U263" s="198"/>
      <c r="V263" s="198"/>
      <c r="W263" s="198">
        <v>6000</v>
      </c>
      <c r="X263" s="182"/>
      <c r="Y263" s="185">
        <f t="shared" si="62"/>
        <v>6000</v>
      </c>
      <c r="Z263" s="180"/>
      <c r="AA263" s="180">
        <f t="shared" si="63"/>
        <v>6000</v>
      </c>
      <c r="AB263" s="180"/>
      <c r="AC263" s="180">
        <f t="shared" si="64"/>
        <v>6000</v>
      </c>
    </row>
    <row r="264" spans="1:29" ht="16.5" customHeight="1">
      <c r="A264" s="216"/>
      <c r="B264" s="242"/>
      <c r="C264" s="262">
        <v>4360</v>
      </c>
      <c r="D264" s="202" t="s">
        <v>331</v>
      </c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5"/>
      <c r="Q264" s="294"/>
      <c r="R264" s="294"/>
      <c r="S264" s="294"/>
      <c r="T264" s="198"/>
      <c r="U264" s="198"/>
      <c r="V264" s="198"/>
      <c r="W264" s="198">
        <v>2000</v>
      </c>
      <c r="X264" s="182"/>
      <c r="Y264" s="185">
        <f t="shared" si="62"/>
        <v>2000</v>
      </c>
      <c r="Z264" s="180"/>
      <c r="AA264" s="180">
        <f t="shared" si="63"/>
        <v>2000</v>
      </c>
      <c r="AB264" s="180"/>
      <c r="AC264" s="180">
        <f t="shared" si="64"/>
        <v>2000</v>
      </c>
    </row>
    <row r="265" spans="1:29" ht="16.5" customHeight="1">
      <c r="A265" s="216"/>
      <c r="B265" s="242"/>
      <c r="C265" s="262">
        <v>4370</v>
      </c>
      <c r="D265" s="202" t="s">
        <v>234</v>
      </c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5"/>
      <c r="Q265" s="294"/>
      <c r="R265" s="294"/>
      <c r="S265" s="294"/>
      <c r="T265" s="198"/>
      <c r="U265" s="198"/>
      <c r="V265" s="198"/>
      <c r="W265" s="198">
        <v>13000</v>
      </c>
      <c r="X265" s="182"/>
      <c r="Y265" s="185">
        <f t="shared" si="62"/>
        <v>13000</v>
      </c>
      <c r="Z265" s="180"/>
      <c r="AA265" s="180">
        <f t="shared" si="63"/>
        <v>13000</v>
      </c>
      <c r="AB265" s="180"/>
      <c r="AC265" s="180">
        <f t="shared" si="64"/>
        <v>13000</v>
      </c>
    </row>
    <row r="266" spans="1:29" ht="16.5" customHeight="1">
      <c r="A266" s="216"/>
      <c r="B266" s="242"/>
      <c r="C266" s="262">
        <v>4410</v>
      </c>
      <c r="D266" s="200" t="s">
        <v>273</v>
      </c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  <c r="P266" s="295"/>
      <c r="Q266" s="294"/>
      <c r="R266" s="294"/>
      <c r="S266" s="294"/>
      <c r="T266" s="198"/>
      <c r="U266" s="198"/>
      <c r="V266" s="198"/>
      <c r="W266" s="198">
        <v>13500</v>
      </c>
      <c r="X266" s="182"/>
      <c r="Y266" s="185">
        <f t="shared" si="62"/>
        <v>13500</v>
      </c>
      <c r="Z266" s="180">
        <v>-4500</v>
      </c>
      <c r="AA266" s="180">
        <f t="shared" si="63"/>
        <v>9000</v>
      </c>
      <c r="AB266" s="180"/>
      <c r="AC266" s="180">
        <f t="shared" si="64"/>
        <v>9000</v>
      </c>
    </row>
    <row r="267" spans="1:29" ht="16.5" customHeight="1">
      <c r="A267" s="216"/>
      <c r="B267" s="242"/>
      <c r="C267" s="262">
        <v>4430</v>
      </c>
      <c r="D267" s="200" t="s">
        <v>236</v>
      </c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5"/>
      <c r="Q267" s="294"/>
      <c r="R267" s="294"/>
      <c r="S267" s="294"/>
      <c r="T267" s="198"/>
      <c r="U267" s="198"/>
      <c r="V267" s="198"/>
      <c r="W267" s="198">
        <v>10700</v>
      </c>
      <c r="X267" s="182"/>
      <c r="Y267" s="185">
        <f t="shared" si="62"/>
        <v>10700</v>
      </c>
      <c r="Z267" s="180"/>
      <c r="AA267" s="180">
        <f t="shared" si="63"/>
        <v>10700</v>
      </c>
      <c r="AB267" s="180"/>
      <c r="AC267" s="180">
        <f t="shared" si="64"/>
        <v>10700</v>
      </c>
    </row>
    <row r="268" spans="1:29" ht="16.5" customHeight="1">
      <c r="A268" s="216"/>
      <c r="B268" s="242"/>
      <c r="C268" s="262">
        <v>4440</v>
      </c>
      <c r="D268" s="200" t="s">
        <v>237</v>
      </c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5"/>
      <c r="Q268" s="294"/>
      <c r="R268" s="294"/>
      <c r="S268" s="294"/>
      <c r="T268" s="198"/>
      <c r="U268" s="198"/>
      <c r="V268" s="198"/>
      <c r="W268" s="198">
        <v>177100</v>
      </c>
      <c r="X268" s="182"/>
      <c r="Y268" s="185">
        <f aca="true" t="shared" si="73" ref="Y268:Y331">W268+X268</f>
        <v>177100</v>
      </c>
      <c r="Z268" s="180"/>
      <c r="AA268" s="180">
        <f aca="true" t="shared" si="74" ref="AA268:AA331">Y268+Z268</f>
        <v>177100</v>
      </c>
      <c r="AB268" s="180"/>
      <c r="AC268" s="180">
        <f aca="true" t="shared" si="75" ref="AC268:AC331">AA268+AB268</f>
        <v>177100</v>
      </c>
    </row>
    <row r="269" spans="1:29" ht="16.5" customHeight="1">
      <c r="A269" s="216"/>
      <c r="B269" s="242"/>
      <c r="C269" s="262">
        <v>4740</v>
      </c>
      <c r="D269" s="203" t="s">
        <v>242</v>
      </c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5"/>
      <c r="Q269" s="294"/>
      <c r="R269" s="294"/>
      <c r="S269" s="294"/>
      <c r="T269" s="198"/>
      <c r="U269" s="198"/>
      <c r="V269" s="198"/>
      <c r="W269" s="198">
        <v>7000</v>
      </c>
      <c r="X269" s="182"/>
      <c r="Y269" s="185">
        <f t="shared" si="73"/>
        <v>7000</v>
      </c>
      <c r="Z269" s="180"/>
      <c r="AA269" s="180">
        <f t="shared" si="74"/>
        <v>7000</v>
      </c>
      <c r="AB269" s="180"/>
      <c r="AC269" s="180">
        <f t="shared" si="75"/>
        <v>7000</v>
      </c>
    </row>
    <row r="270" spans="1:29" ht="16.5" customHeight="1">
      <c r="A270" s="216"/>
      <c r="B270" s="242"/>
      <c r="C270" s="262">
        <v>4750</v>
      </c>
      <c r="D270" s="201" t="s">
        <v>243</v>
      </c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5"/>
      <c r="Q270" s="294"/>
      <c r="R270" s="294"/>
      <c r="S270" s="294"/>
      <c r="T270" s="198"/>
      <c r="U270" s="198"/>
      <c r="V270" s="198"/>
      <c r="W270" s="198">
        <v>9000</v>
      </c>
      <c r="X270" s="182"/>
      <c r="Y270" s="185">
        <f t="shared" si="73"/>
        <v>9000</v>
      </c>
      <c r="Z270" s="180"/>
      <c r="AA270" s="180">
        <f t="shared" si="74"/>
        <v>9000</v>
      </c>
      <c r="AB270" s="180"/>
      <c r="AC270" s="180">
        <f t="shared" si="75"/>
        <v>9000</v>
      </c>
    </row>
    <row r="271" spans="1:29" ht="16.5" customHeight="1">
      <c r="A271" s="216"/>
      <c r="B271" s="242"/>
      <c r="C271" s="262">
        <v>6050</v>
      </c>
      <c r="D271" s="202" t="s">
        <v>244</v>
      </c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5"/>
      <c r="Q271" s="294"/>
      <c r="R271" s="294"/>
      <c r="S271" s="294"/>
      <c r="T271" s="198"/>
      <c r="U271" s="198"/>
      <c r="V271" s="198"/>
      <c r="W271" s="198">
        <v>355000</v>
      </c>
      <c r="X271" s="182"/>
      <c r="Y271" s="185">
        <f t="shared" si="73"/>
        <v>355000</v>
      </c>
      <c r="Z271" s="180"/>
      <c r="AA271" s="180">
        <f t="shared" si="74"/>
        <v>355000</v>
      </c>
      <c r="AB271" s="180">
        <v>205000</v>
      </c>
      <c r="AC271" s="180">
        <f t="shared" si="75"/>
        <v>560000</v>
      </c>
    </row>
    <row r="272" spans="1:29" ht="16.5" customHeight="1">
      <c r="A272" s="216"/>
      <c r="B272" s="187" t="s">
        <v>332</v>
      </c>
      <c r="C272" s="297"/>
      <c r="D272" s="217"/>
      <c r="E272" s="189"/>
      <c r="F272" s="189"/>
      <c r="G272" s="189"/>
      <c r="H272" s="189"/>
      <c r="I272" s="189"/>
      <c r="J272" s="189"/>
      <c r="K272" s="189"/>
      <c r="L272" s="189"/>
      <c r="M272" s="189"/>
      <c r="N272" s="190"/>
      <c r="O272" s="190"/>
      <c r="P272" s="271"/>
      <c r="Q272" s="190"/>
      <c r="R272" s="190"/>
      <c r="S272" s="190"/>
      <c r="T272" s="190"/>
      <c r="U272" s="190"/>
      <c r="V272" s="190"/>
      <c r="W272" s="190">
        <f>SUM(W249:W271)</f>
        <v>6611900</v>
      </c>
      <c r="X272" s="190"/>
      <c r="Y272" s="192">
        <f t="shared" si="73"/>
        <v>6611900</v>
      </c>
      <c r="Z272" s="190">
        <f>SUM(Z249:Z271)</f>
        <v>-10500</v>
      </c>
      <c r="AA272" s="190">
        <f t="shared" si="74"/>
        <v>6601400</v>
      </c>
      <c r="AB272" s="190">
        <f>SUM(AB249:AB271)</f>
        <v>205000</v>
      </c>
      <c r="AC272" s="190">
        <f t="shared" si="75"/>
        <v>6806400</v>
      </c>
    </row>
    <row r="273" spans="1:29" ht="16.5" customHeight="1">
      <c r="A273" s="216"/>
      <c r="B273" s="298">
        <v>80123</v>
      </c>
      <c r="C273" s="262">
        <v>3020</v>
      </c>
      <c r="D273" s="263" t="s">
        <v>333</v>
      </c>
      <c r="E273" s="197"/>
      <c r="F273" s="197"/>
      <c r="G273" s="197"/>
      <c r="H273" s="197"/>
      <c r="I273" s="197"/>
      <c r="J273" s="197"/>
      <c r="K273" s="197"/>
      <c r="L273" s="197"/>
      <c r="M273" s="197"/>
      <c r="N273" s="264"/>
      <c r="O273" s="264"/>
      <c r="P273" s="178"/>
      <c r="Q273" s="264"/>
      <c r="R273" s="264"/>
      <c r="S273" s="264"/>
      <c r="T273" s="264"/>
      <c r="U273" s="264"/>
      <c r="V273" s="264"/>
      <c r="W273" s="198">
        <v>500</v>
      </c>
      <c r="X273" s="182"/>
      <c r="Y273" s="185">
        <f t="shared" si="73"/>
        <v>500</v>
      </c>
      <c r="Z273" s="180"/>
      <c r="AA273" s="180">
        <f t="shared" si="74"/>
        <v>500</v>
      </c>
      <c r="AB273" s="180"/>
      <c r="AC273" s="180">
        <f t="shared" si="75"/>
        <v>500</v>
      </c>
    </row>
    <row r="274" spans="1:29" ht="16.5" customHeight="1">
      <c r="A274" s="216"/>
      <c r="B274" s="263" t="s">
        <v>334</v>
      </c>
      <c r="C274" s="262">
        <v>4010</v>
      </c>
      <c r="D274" s="178" t="s">
        <v>221</v>
      </c>
      <c r="E274" s="197"/>
      <c r="F274" s="197"/>
      <c r="G274" s="197"/>
      <c r="H274" s="197"/>
      <c r="I274" s="197"/>
      <c r="J274" s="197"/>
      <c r="K274" s="197"/>
      <c r="L274" s="197"/>
      <c r="M274" s="197"/>
      <c r="N274" s="264"/>
      <c r="O274" s="264"/>
      <c r="P274" s="178"/>
      <c r="Q274" s="264"/>
      <c r="R274" s="264"/>
      <c r="S274" s="264"/>
      <c r="T274" s="264"/>
      <c r="U274" s="264"/>
      <c r="V274" s="264"/>
      <c r="W274" s="198">
        <v>1054000</v>
      </c>
      <c r="X274" s="182"/>
      <c r="Y274" s="185">
        <f t="shared" si="73"/>
        <v>1054000</v>
      </c>
      <c r="Z274" s="180"/>
      <c r="AA274" s="180">
        <f t="shared" si="74"/>
        <v>1054000</v>
      </c>
      <c r="AB274" s="180"/>
      <c r="AC274" s="180">
        <f t="shared" si="75"/>
        <v>1054000</v>
      </c>
    </row>
    <row r="275" spans="1:29" ht="16.5" customHeight="1">
      <c r="A275" s="216"/>
      <c r="B275" s="242"/>
      <c r="C275" s="262">
        <v>4040</v>
      </c>
      <c r="D275" s="200" t="s">
        <v>223</v>
      </c>
      <c r="E275" s="197"/>
      <c r="F275" s="197"/>
      <c r="G275" s="197"/>
      <c r="H275" s="197"/>
      <c r="I275" s="197"/>
      <c r="J275" s="197"/>
      <c r="K275" s="197"/>
      <c r="L275" s="197"/>
      <c r="M275" s="197"/>
      <c r="N275" s="264"/>
      <c r="O275" s="264"/>
      <c r="P275" s="178"/>
      <c r="Q275" s="264"/>
      <c r="R275" s="264"/>
      <c r="S275" s="264"/>
      <c r="T275" s="264"/>
      <c r="U275" s="264"/>
      <c r="V275" s="264"/>
      <c r="W275" s="198">
        <v>57600</v>
      </c>
      <c r="X275" s="182"/>
      <c r="Y275" s="185">
        <f t="shared" si="73"/>
        <v>57600</v>
      </c>
      <c r="Z275" s="180"/>
      <c r="AA275" s="180">
        <f t="shared" si="74"/>
        <v>57600</v>
      </c>
      <c r="AB275" s="180"/>
      <c r="AC275" s="180">
        <f t="shared" si="75"/>
        <v>57600</v>
      </c>
    </row>
    <row r="276" spans="1:29" ht="16.5" customHeight="1">
      <c r="A276" s="216"/>
      <c r="B276" s="242"/>
      <c r="C276" s="262">
        <v>4110</v>
      </c>
      <c r="D276" s="200" t="s">
        <v>224</v>
      </c>
      <c r="E276" s="197"/>
      <c r="F276" s="197"/>
      <c r="G276" s="197"/>
      <c r="H276" s="197"/>
      <c r="I276" s="197"/>
      <c r="J276" s="197"/>
      <c r="K276" s="197"/>
      <c r="L276" s="197"/>
      <c r="M276" s="197"/>
      <c r="N276" s="264"/>
      <c r="O276" s="264"/>
      <c r="P276" s="178"/>
      <c r="Q276" s="264"/>
      <c r="R276" s="264"/>
      <c r="S276" s="264"/>
      <c r="T276" s="264"/>
      <c r="U276" s="264"/>
      <c r="V276" s="264"/>
      <c r="W276" s="198">
        <v>170000</v>
      </c>
      <c r="X276" s="182"/>
      <c r="Y276" s="185">
        <f t="shared" si="73"/>
        <v>170000</v>
      </c>
      <c r="Z276" s="180"/>
      <c r="AA276" s="180">
        <f t="shared" si="74"/>
        <v>170000</v>
      </c>
      <c r="AB276" s="180"/>
      <c r="AC276" s="180">
        <f t="shared" si="75"/>
        <v>170000</v>
      </c>
    </row>
    <row r="277" spans="1:29" ht="16.5" customHeight="1">
      <c r="A277" s="216"/>
      <c r="B277" s="242"/>
      <c r="C277" s="262">
        <v>4120</v>
      </c>
      <c r="D277" s="200" t="s">
        <v>225</v>
      </c>
      <c r="E277" s="197"/>
      <c r="F277" s="197"/>
      <c r="G277" s="197"/>
      <c r="H277" s="197"/>
      <c r="I277" s="197"/>
      <c r="J277" s="197"/>
      <c r="K277" s="197"/>
      <c r="L277" s="197"/>
      <c r="M277" s="197"/>
      <c r="N277" s="264"/>
      <c r="O277" s="264"/>
      <c r="P277" s="178"/>
      <c r="Q277" s="264"/>
      <c r="R277" s="264"/>
      <c r="S277" s="264"/>
      <c r="T277" s="264"/>
      <c r="U277" s="264"/>
      <c r="V277" s="264"/>
      <c r="W277" s="198">
        <v>26900</v>
      </c>
      <c r="X277" s="182"/>
      <c r="Y277" s="185">
        <f t="shared" si="73"/>
        <v>26900</v>
      </c>
      <c r="Z277" s="180"/>
      <c r="AA277" s="180">
        <f t="shared" si="74"/>
        <v>26900</v>
      </c>
      <c r="AB277" s="180"/>
      <c r="AC277" s="180">
        <f t="shared" si="75"/>
        <v>26900</v>
      </c>
    </row>
    <row r="278" spans="1:29" ht="16.5" customHeight="1">
      <c r="A278" s="216"/>
      <c r="B278" s="242"/>
      <c r="C278" s="262">
        <v>4140</v>
      </c>
      <c r="D278" s="296" t="s">
        <v>330</v>
      </c>
      <c r="E278" s="197"/>
      <c r="F278" s="197"/>
      <c r="G278" s="197"/>
      <c r="H278" s="197"/>
      <c r="I278" s="197"/>
      <c r="J278" s="197"/>
      <c r="K278" s="197"/>
      <c r="L278" s="197"/>
      <c r="M278" s="197"/>
      <c r="N278" s="264"/>
      <c r="O278" s="264"/>
      <c r="P278" s="178"/>
      <c r="Q278" s="264"/>
      <c r="R278" s="264"/>
      <c r="S278" s="264"/>
      <c r="T278" s="264"/>
      <c r="U278" s="264"/>
      <c r="V278" s="264"/>
      <c r="W278" s="198">
        <v>2000</v>
      </c>
      <c r="X278" s="182"/>
      <c r="Y278" s="185">
        <f t="shared" si="73"/>
        <v>2000</v>
      </c>
      <c r="Z278" s="180"/>
      <c r="AA278" s="180">
        <f t="shared" si="74"/>
        <v>2000</v>
      </c>
      <c r="AB278" s="180"/>
      <c r="AC278" s="180">
        <f t="shared" si="75"/>
        <v>2000</v>
      </c>
    </row>
    <row r="279" spans="1:29" ht="16.5" customHeight="1">
      <c r="A279" s="216"/>
      <c r="B279" s="242"/>
      <c r="C279" s="262">
        <v>4170</v>
      </c>
      <c r="D279" s="200" t="s">
        <v>226</v>
      </c>
      <c r="E279" s="197"/>
      <c r="F279" s="197"/>
      <c r="G279" s="197"/>
      <c r="H279" s="197"/>
      <c r="I279" s="197"/>
      <c r="J279" s="197"/>
      <c r="K279" s="197"/>
      <c r="L279" s="197"/>
      <c r="M279" s="197"/>
      <c r="N279" s="264"/>
      <c r="O279" s="264"/>
      <c r="P279" s="178"/>
      <c r="Q279" s="264"/>
      <c r="R279" s="264"/>
      <c r="S279" s="264"/>
      <c r="T279" s="264"/>
      <c r="U279" s="264"/>
      <c r="V279" s="264"/>
      <c r="W279" s="198">
        <v>500</v>
      </c>
      <c r="X279" s="182"/>
      <c r="Y279" s="185">
        <f t="shared" si="73"/>
        <v>500</v>
      </c>
      <c r="Z279" s="180"/>
      <c r="AA279" s="180">
        <f t="shared" si="74"/>
        <v>500</v>
      </c>
      <c r="AB279" s="180"/>
      <c r="AC279" s="180">
        <f t="shared" si="75"/>
        <v>500</v>
      </c>
    </row>
    <row r="280" spans="1:29" ht="16.5" customHeight="1">
      <c r="A280" s="216"/>
      <c r="B280" s="242"/>
      <c r="C280" s="262">
        <v>4210</v>
      </c>
      <c r="D280" s="200" t="s">
        <v>227</v>
      </c>
      <c r="E280" s="197"/>
      <c r="F280" s="197"/>
      <c r="G280" s="197"/>
      <c r="H280" s="197"/>
      <c r="I280" s="197"/>
      <c r="J280" s="197"/>
      <c r="K280" s="197"/>
      <c r="L280" s="197"/>
      <c r="M280" s="197"/>
      <c r="N280" s="264"/>
      <c r="O280" s="264"/>
      <c r="P280" s="178"/>
      <c r="Q280" s="264"/>
      <c r="R280" s="264"/>
      <c r="S280" s="264"/>
      <c r="T280" s="264"/>
      <c r="U280" s="264"/>
      <c r="V280" s="264"/>
      <c r="W280" s="198">
        <v>15000</v>
      </c>
      <c r="X280" s="182"/>
      <c r="Y280" s="185">
        <f t="shared" si="73"/>
        <v>15000</v>
      </c>
      <c r="Z280" s="180"/>
      <c r="AA280" s="180">
        <f t="shared" si="74"/>
        <v>15000</v>
      </c>
      <c r="AB280" s="180"/>
      <c r="AC280" s="180">
        <f t="shared" si="75"/>
        <v>15000</v>
      </c>
    </row>
    <row r="281" spans="1:29" ht="16.5" customHeight="1">
      <c r="A281" s="216"/>
      <c r="B281" s="242"/>
      <c r="C281" s="262">
        <v>4240</v>
      </c>
      <c r="D281" s="200" t="s">
        <v>320</v>
      </c>
      <c r="E281" s="197"/>
      <c r="F281" s="197"/>
      <c r="G281" s="197"/>
      <c r="H281" s="197"/>
      <c r="I281" s="197"/>
      <c r="J281" s="197"/>
      <c r="K281" s="197"/>
      <c r="L281" s="197"/>
      <c r="M281" s="197"/>
      <c r="N281" s="264"/>
      <c r="O281" s="264"/>
      <c r="P281" s="178"/>
      <c r="Q281" s="264"/>
      <c r="R281" s="264"/>
      <c r="S281" s="264"/>
      <c r="T281" s="264"/>
      <c r="U281" s="264"/>
      <c r="V281" s="264"/>
      <c r="W281" s="198">
        <v>4000</v>
      </c>
      <c r="X281" s="182"/>
      <c r="Y281" s="185">
        <f t="shared" si="73"/>
        <v>4000</v>
      </c>
      <c r="Z281" s="180"/>
      <c r="AA281" s="180">
        <f t="shared" si="74"/>
        <v>4000</v>
      </c>
      <c r="AB281" s="180"/>
      <c r="AC281" s="180">
        <f t="shared" si="75"/>
        <v>4000</v>
      </c>
    </row>
    <row r="282" spans="1:29" ht="16.5" customHeight="1">
      <c r="A282" s="216"/>
      <c r="B282" s="242"/>
      <c r="C282" s="262">
        <v>4260</v>
      </c>
      <c r="D282" s="200" t="s">
        <v>229</v>
      </c>
      <c r="E282" s="197"/>
      <c r="F282" s="197"/>
      <c r="G282" s="197"/>
      <c r="H282" s="197"/>
      <c r="I282" s="197"/>
      <c r="J282" s="197"/>
      <c r="K282" s="197"/>
      <c r="L282" s="197"/>
      <c r="M282" s="197"/>
      <c r="N282" s="264"/>
      <c r="O282" s="264"/>
      <c r="P282" s="178"/>
      <c r="Q282" s="264"/>
      <c r="R282" s="264"/>
      <c r="S282" s="264"/>
      <c r="T282" s="264"/>
      <c r="U282" s="264"/>
      <c r="V282" s="264"/>
      <c r="W282" s="198">
        <v>70000</v>
      </c>
      <c r="X282" s="182"/>
      <c r="Y282" s="185">
        <f t="shared" si="73"/>
        <v>70000</v>
      </c>
      <c r="Z282" s="180"/>
      <c r="AA282" s="180">
        <f t="shared" si="74"/>
        <v>70000</v>
      </c>
      <c r="AB282" s="180"/>
      <c r="AC282" s="180">
        <f t="shared" si="75"/>
        <v>70000</v>
      </c>
    </row>
    <row r="283" spans="1:29" ht="16.5" customHeight="1">
      <c r="A283" s="216"/>
      <c r="B283" s="242"/>
      <c r="C283" s="262">
        <v>4270</v>
      </c>
      <c r="D283" s="200" t="s">
        <v>230</v>
      </c>
      <c r="E283" s="197"/>
      <c r="F283" s="197"/>
      <c r="G283" s="197"/>
      <c r="H283" s="197"/>
      <c r="I283" s="197"/>
      <c r="J283" s="197"/>
      <c r="K283" s="197"/>
      <c r="L283" s="197"/>
      <c r="M283" s="197"/>
      <c r="N283" s="264"/>
      <c r="O283" s="264"/>
      <c r="P283" s="178"/>
      <c r="Q283" s="264"/>
      <c r="R283" s="264"/>
      <c r="S283" s="264"/>
      <c r="T283" s="264"/>
      <c r="U283" s="264"/>
      <c r="V283" s="264"/>
      <c r="W283" s="198">
        <v>16000</v>
      </c>
      <c r="X283" s="182"/>
      <c r="Y283" s="185">
        <f t="shared" si="73"/>
        <v>16000</v>
      </c>
      <c r="Z283" s="180"/>
      <c r="AA283" s="180">
        <f t="shared" si="74"/>
        <v>16000</v>
      </c>
      <c r="AB283" s="180">
        <v>50000</v>
      </c>
      <c r="AC283" s="180">
        <f t="shared" si="75"/>
        <v>66000</v>
      </c>
    </row>
    <row r="284" spans="1:29" ht="16.5" customHeight="1">
      <c r="A284" s="216"/>
      <c r="B284" s="242"/>
      <c r="C284" s="262">
        <v>4280</v>
      </c>
      <c r="D284" s="202" t="s">
        <v>231</v>
      </c>
      <c r="E284" s="197"/>
      <c r="F284" s="197"/>
      <c r="G284" s="197"/>
      <c r="H284" s="197"/>
      <c r="I284" s="197"/>
      <c r="J284" s="197"/>
      <c r="K284" s="197"/>
      <c r="L284" s="197"/>
      <c r="M284" s="197"/>
      <c r="N284" s="264"/>
      <c r="O284" s="264"/>
      <c r="P284" s="178"/>
      <c r="Q284" s="264"/>
      <c r="R284" s="264"/>
      <c r="S284" s="264"/>
      <c r="T284" s="264"/>
      <c r="U284" s="264"/>
      <c r="V284" s="264"/>
      <c r="W284" s="198">
        <v>500</v>
      </c>
      <c r="X284" s="182"/>
      <c r="Y284" s="185">
        <f t="shared" si="73"/>
        <v>500</v>
      </c>
      <c r="Z284" s="180"/>
      <c r="AA284" s="180">
        <f t="shared" si="74"/>
        <v>500</v>
      </c>
      <c r="AB284" s="180"/>
      <c r="AC284" s="180">
        <f t="shared" si="75"/>
        <v>500</v>
      </c>
    </row>
    <row r="285" spans="1:29" ht="16.5" customHeight="1">
      <c r="A285" s="216"/>
      <c r="B285" s="242"/>
      <c r="C285" s="262">
        <v>4300</v>
      </c>
      <c r="D285" s="200" t="s">
        <v>211</v>
      </c>
      <c r="E285" s="197"/>
      <c r="F285" s="197"/>
      <c r="G285" s="197"/>
      <c r="H285" s="197"/>
      <c r="I285" s="197"/>
      <c r="J285" s="197"/>
      <c r="K285" s="197"/>
      <c r="L285" s="197"/>
      <c r="M285" s="197"/>
      <c r="N285" s="264"/>
      <c r="O285" s="264"/>
      <c r="P285" s="178"/>
      <c r="Q285" s="264"/>
      <c r="R285" s="264"/>
      <c r="S285" s="264"/>
      <c r="T285" s="264"/>
      <c r="U285" s="264"/>
      <c r="V285" s="264"/>
      <c r="W285" s="198">
        <v>5000</v>
      </c>
      <c r="X285" s="182"/>
      <c r="Y285" s="185">
        <f t="shared" si="73"/>
        <v>5000</v>
      </c>
      <c r="Z285" s="180"/>
      <c r="AA285" s="180">
        <f t="shared" si="74"/>
        <v>5000</v>
      </c>
      <c r="AB285" s="180"/>
      <c r="AC285" s="180">
        <f t="shared" si="75"/>
        <v>5000</v>
      </c>
    </row>
    <row r="286" spans="1:29" ht="16.5" customHeight="1">
      <c r="A286" s="216"/>
      <c r="B286" s="242"/>
      <c r="C286" s="262">
        <v>4350</v>
      </c>
      <c r="D286" s="200" t="s">
        <v>232</v>
      </c>
      <c r="E286" s="197"/>
      <c r="F286" s="197"/>
      <c r="G286" s="197"/>
      <c r="H286" s="197"/>
      <c r="I286" s="197"/>
      <c r="J286" s="197"/>
      <c r="K286" s="197"/>
      <c r="L286" s="197"/>
      <c r="M286" s="197"/>
      <c r="N286" s="264"/>
      <c r="O286" s="264"/>
      <c r="P286" s="178"/>
      <c r="Q286" s="264"/>
      <c r="R286" s="264"/>
      <c r="S286" s="264"/>
      <c r="T286" s="264"/>
      <c r="U286" s="264"/>
      <c r="V286" s="264"/>
      <c r="W286" s="198">
        <v>500</v>
      </c>
      <c r="X286" s="182"/>
      <c r="Y286" s="185">
        <f t="shared" si="73"/>
        <v>500</v>
      </c>
      <c r="Z286" s="180"/>
      <c r="AA286" s="180">
        <f t="shared" si="74"/>
        <v>500</v>
      </c>
      <c r="AB286" s="180"/>
      <c r="AC286" s="180">
        <f t="shared" si="75"/>
        <v>500</v>
      </c>
    </row>
    <row r="287" spans="1:29" ht="16.5" customHeight="1">
      <c r="A287" s="216"/>
      <c r="B287" s="242"/>
      <c r="C287" s="262">
        <v>4360</v>
      </c>
      <c r="D287" s="202" t="s">
        <v>331</v>
      </c>
      <c r="E287" s="197"/>
      <c r="F287" s="197"/>
      <c r="G287" s="197"/>
      <c r="H287" s="197"/>
      <c r="I287" s="197"/>
      <c r="J287" s="197"/>
      <c r="K287" s="197"/>
      <c r="L287" s="197"/>
      <c r="M287" s="197"/>
      <c r="N287" s="264"/>
      <c r="O287" s="264"/>
      <c r="P287" s="178"/>
      <c r="Q287" s="264"/>
      <c r="R287" s="264"/>
      <c r="S287" s="264"/>
      <c r="T287" s="264"/>
      <c r="U287" s="264"/>
      <c r="V287" s="264"/>
      <c r="W287" s="198">
        <v>200</v>
      </c>
      <c r="X287" s="182"/>
      <c r="Y287" s="185">
        <f t="shared" si="73"/>
        <v>200</v>
      </c>
      <c r="Z287" s="180"/>
      <c r="AA287" s="180">
        <f t="shared" si="74"/>
        <v>200</v>
      </c>
      <c r="AB287" s="180"/>
      <c r="AC287" s="180">
        <f t="shared" si="75"/>
        <v>200</v>
      </c>
    </row>
    <row r="288" spans="1:29" ht="16.5" customHeight="1">
      <c r="A288" s="216"/>
      <c r="B288" s="242"/>
      <c r="C288" s="262">
        <v>4370</v>
      </c>
      <c r="D288" s="202" t="s">
        <v>234</v>
      </c>
      <c r="E288" s="197"/>
      <c r="F288" s="197"/>
      <c r="G288" s="197"/>
      <c r="H288" s="197"/>
      <c r="I288" s="197"/>
      <c r="J288" s="197"/>
      <c r="K288" s="197"/>
      <c r="L288" s="197"/>
      <c r="M288" s="197"/>
      <c r="N288" s="264"/>
      <c r="O288" s="264"/>
      <c r="P288" s="178"/>
      <c r="Q288" s="264"/>
      <c r="R288" s="264"/>
      <c r="S288" s="264"/>
      <c r="T288" s="264"/>
      <c r="U288" s="264"/>
      <c r="V288" s="264"/>
      <c r="W288" s="198">
        <v>2000</v>
      </c>
      <c r="X288" s="182"/>
      <c r="Y288" s="185">
        <f t="shared" si="73"/>
        <v>2000</v>
      </c>
      <c r="Z288" s="180"/>
      <c r="AA288" s="180">
        <f t="shared" si="74"/>
        <v>2000</v>
      </c>
      <c r="AB288" s="180"/>
      <c r="AC288" s="180">
        <f t="shared" si="75"/>
        <v>2000</v>
      </c>
    </row>
    <row r="289" spans="1:29" ht="16.5" customHeight="1">
      <c r="A289" s="216"/>
      <c r="B289" s="242"/>
      <c r="C289" s="262">
        <v>4410</v>
      </c>
      <c r="D289" s="200" t="s">
        <v>273</v>
      </c>
      <c r="E289" s="197"/>
      <c r="F289" s="197"/>
      <c r="G289" s="197"/>
      <c r="H289" s="197"/>
      <c r="I289" s="197"/>
      <c r="J289" s="197"/>
      <c r="K289" s="197"/>
      <c r="L289" s="197"/>
      <c r="M289" s="197"/>
      <c r="N289" s="264"/>
      <c r="O289" s="264"/>
      <c r="P289" s="178"/>
      <c r="Q289" s="264"/>
      <c r="R289" s="264"/>
      <c r="S289" s="264"/>
      <c r="T289" s="264"/>
      <c r="U289" s="264"/>
      <c r="V289" s="264"/>
      <c r="W289" s="198">
        <v>1000</v>
      </c>
      <c r="X289" s="182"/>
      <c r="Y289" s="185">
        <f t="shared" si="73"/>
        <v>1000</v>
      </c>
      <c r="Z289" s="180"/>
      <c r="AA289" s="180">
        <f t="shared" si="74"/>
        <v>1000</v>
      </c>
      <c r="AB289" s="180"/>
      <c r="AC289" s="180">
        <f t="shared" si="75"/>
        <v>1000</v>
      </c>
    </row>
    <row r="290" spans="1:29" ht="16.5" customHeight="1">
      <c r="A290" s="216"/>
      <c r="B290" s="242"/>
      <c r="C290" s="262">
        <v>4430</v>
      </c>
      <c r="D290" s="200" t="s">
        <v>236</v>
      </c>
      <c r="E290" s="197"/>
      <c r="F290" s="197"/>
      <c r="G290" s="197"/>
      <c r="H290" s="197"/>
      <c r="I290" s="197"/>
      <c r="J290" s="197"/>
      <c r="K290" s="197"/>
      <c r="L290" s="197"/>
      <c r="M290" s="197"/>
      <c r="N290" s="264"/>
      <c r="O290" s="264"/>
      <c r="P290" s="178"/>
      <c r="Q290" s="264"/>
      <c r="R290" s="264"/>
      <c r="S290" s="264"/>
      <c r="T290" s="264"/>
      <c r="U290" s="264"/>
      <c r="V290" s="264"/>
      <c r="W290" s="198">
        <v>10500</v>
      </c>
      <c r="X290" s="182"/>
      <c r="Y290" s="185">
        <f t="shared" si="73"/>
        <v>10500</v>
      </c>
      <c r="Z290" s="180"/>
      <c r="AA290" s="180">
        <f t="shared" si="74"/>
        <v>10500</v>
      </c>
      <c r="AB290" s="180"/>
      <c r="AC290" s="180">
        <f t="shared" si="75"/>
        <v>10500</v>
      </c>
    </row>
    <row r="291" spans="1:29" ht="16.5" customHeight="1">
      <c r="A291" s="216"/>
      <c r="B291" s="242"/>
      <c r="C291" s="262">
        <v>4440</v>
      </c>
      <c r="D291" s="200" t="s">
        <v>237</v>
      </c>
      <c r="E291" s="197"/>
      <c r="F291" s="197"/>
      <c r="G291" s="197"/>
      <c r="H291" s="197"/>
      <c r="I291" s="197"/>
      <c r="J291" s="197"/>
      <c r="K291" s="197"/>
      <c r="L291" s="197"/>
      <c r="M291" s="197"/>
      <c r="N291" s="264"/>
      <c r="O291" s="264"/>
      <c r="P291" s="178"/>
      <c r="Q291" s="264"/>
      <c r="R291" s="264"/>
      <c r="S291" s="264"/>
      <c r="T291" s="264"/>
      <c r="U291" s="264"/>
      <c r="V291" s="264"/>
      <c r="W291" s="198">
        <v>29400</v>
      </c>
      <c r="X291" s="182"/>
      <c r="Y291" s="185">
        <f t="shared" si="73"/>
        <v>29400</v>
      </c>
      <c r="Z291" s="180"/>
      <c r="AA291" s="180">
        <f t="shared" si="74"/>
        <v>29400</v>
      </c>
      <c r="AB291" s="180"/>
      <c r="AC291" s="180">
        <f t="shared" si="75"/>
        <v>29400</v>
      </c>
    </row>
    <row r="292" spans="1:29" ht="16.5" customHeight="1">
      <c r="A292" s="216"/>
      <c r="B292" s="242"/>
      <c r="C292" s="262">
        <v>4510</v>
      </c>
      <c r="D292" s="201" t="s">
        <v>296</v>
      </c>
      <c r="E292" s="197"/>
      <c r="F292" s="197"/>
      <c r="G292" s="197"/>
      <c r="H292" s="197"/>
      <c r="I292" s="197"/>
      <c r="J292" s="197"/>
      <c r="K292" s="197"/>
      <c r="L292" s="197"/>
      <c r="M292" s="197"/>
      <c r="N292" s="264"/>
      <c r="O292" s="264"/>
      <c r="P292" s="178"/>
      <c r="Q292" s="264"/>
      <c r="R292" s="264"/>
      <c r="S292" s="264"/>
      <c r="T292" s="264"/>
      <c r="U292" s="264"/>
      <c r="V292" s="264"/>
      <c r="W292" s="198">
        <v>1000</v>
      </c>
      <c r="X292" s="182"/>
      <c r="Y292" s="185">
        <f t="shared" si="73"/>
        <v>1000</v>
      </c>
      <c r="Z292" s="180"/>
      <c r="AA292" s="180">
        <f t="shared" si="74"/>
        <v>1000</v>
      </c>
      <c r="AB292" s="180"/>
      <c r="AC292" s="180">
        <f t="shared" si="75"/>
        <v>1000</v>
      </c>
    </row>
    <row r="293" spans="1:29" ht="16.5" customHeight="1">
      <c r="A293" s="216"/>
      <c r="B293" s="242"/>
      <c r="C293" s="262">
        <v>4700</v>
      </c>
      <c r="D293" s="203" t="s">
        <v>335</v>
      </c>
      <c r="E293" s="197"/>
      <c r="F293" s="197"/>
      <c r="G293" s="197"/>
      <c r="H293" s="197"/>
      <c r="I293" s="197"/>
      <c r="J293" s="197"/>
      <c r="K293" s="197"/>
      <c r="L293" s="197"/>
      <c r="M293" s="197"/>
      <c r="N293" s="264"/>
      <c r="O293" s="264"/>
      <c r="P293" s="178"/>
      <c r="Q293" s="264"/>
      <c r="R293" s="264"/>
      <c r="S293" s="264"/>
      <c r="T293" s="264"/>
      <c r="U293" s="264"/>
      <c r="V293" s="264"/>
      <c r="W293" s="198">
        <v>500</v>
      </c>
      <c r="X293" s="182"/>
      <c r="Y293" s="185">
        <f t="shared" si="73"/>
        <v>500</v>
      </c>
      <c r="Z293" s="180"/>
      <c r="AA293" s="180">
        <f t="shared" si="74"/>
        <v>500</v>
      </c>
      <c r="AB293" s="180"/>
      <c r="AC293" s="180">
        <f t="shared" si="75"/>
        <v>500</v>
      </c>
    </row>
    <row r="294" spans="1:29" ht="16.5" customHeight="1">
      <c r="A294" s="216"/>
      <c r="B294" s="242"/>
      <c r="C294" s="262">
        <v>4740</v>
      </c>
      <c r="D294" s="203" t="s">
        <v>242</v>
      </c>
      <c r="E294" s="197"/>
      <c r="F294" s="197"/>
      <c r="G294" s="197"/>
      <c r="H294" s="197"/>
      <c r="I294" s="197"/>
      <c r="J294" s="197"/>
      <c r="K294" s="197"/>
      <c r="L294" s="197"/>
      <c r="M294" s="197"/>
      <c r="N294" s="264"/>
      <c r="O294" s="264"/>
      <c r="P294" s="178"/>
      <c r="Q294" s="264"/>
      <c r="R294" s="264"/>
      <c r="S294" s="264"/>
      <c r="T294" s="264"/>
      <c r="U294" s="264"/>
      <c r="V294" s="264"/>
      <c r="W294" s="198">
        <v>3000</v>
      </c>
      <c r="X294" s="182"/>
      <c r="Y294" s="185">
        <f t="shared" si="73"/>
        <v>3000</v>
      </c>
      <c r="Z294" s="180"/>
      <c r="AA294" s="180">
        <f t="shared" si="74"/>
        <v>3000</v>
      </c>
      <c r="AB294" s="180"/>
      <c r="AC294" s="180">
        <f t="shared" si="75"/>
        <v>3000</v>
      </c>
    </row>
    <row r="295" spans="1:29" ht="16.5" customHeight="1">
      <c r="A295" s="216"/>
      <c r="B295" s="242"/>
      <c r="C295" s="262">
        <v>4750</v>
      </c>
      <c r="D295" s="201" t="s">
        <v>243</v>
      </c>
      <c r="E295" s="197"/>
      <c r="F295" s="197"/>
      <c r="G295" s="197"/>
      <c r="H295" s="197"/>
      <c r="I295" s="197"/>
      <c r="J295" s="197"/>
      <c r="K295" s="197"/>
      <c r="L295" s="197"/>
      <c r="M295" s="197"/>
      <c r="N295" s="264"/>
      <c r="O295" s="264"/>
      <c r="P295" s="178"/>
      <c r="Q295" s="264"/>
      <c r="R295" s="264"/>
      <c r="S295" s="264"/>
      <c r="T295" s="264"/>
      <c r="U295" s="264"/>
      <c r="V295" s="264"/>
      <c r="W295" s="198">
        <v>900</v>
      </c>
      <c r="X295" s="182"/>
      <c r="Y295" s="185">
        <f t="shared" si="73"/>
        <v>900</v>
      </c>
      <c r="Z295" s="180"/>
      <c r="AA295" s="180">
        <f t="shared" si="74"/>
        <v>900</v>
      </c>
      <c r="AB295" s="180"/>
      <c r="AC295" s="180">
        <f t="shared" si="75"/>
        <v>900</v>
      </c>
    </row>
    <row r="296" spans="1:29" ht="16.5" customHeight="1">
      <c r="A296" s="216"/>
      <c r="B296" s="187" t="s">
        <v>336</v>
      </c>
      <c r="C296" s="297"/>
      <c r="D296" s="217"/>
      <c r="E296" s="189"/>
      <c r="F296" s="189"/>
      <c r="G296" s="189"/>
      <c r="H296" s="189"/>
      <c r="I296" s="189"/>
      <c r="J296" s="189"/>
      <c r="K296" s="189"/>
      <c r="L296" s="189"/>
      <c r="M296" s="189"/>
      <c r="N296" s="190"/>
      <c r="O296" s="190"/>
      <c r="P296" s="271"/>
      <c r="Q296" s="190"/>
      <c r="R296" s="190"/>
      <c r="S296" s="190"/>
      <c r="T296" s="190"/>
      <c r="U296" s="190"/>
      <c r="V296" s="190"/>
      <c r="W296" s="190">
        <f>SUM(W273:W295)</f>
        <v>1471000</v>
      </c>
      <c r="X296" s="190"/>
      <c r="Y296" s="192">
        <f t="shared" si="73"/>
        <v>1471000</v>
      </c>
      <c r="Z296" s="190"/>
      <c r="AA296" s="190">
        <f t="shared" si="74"/>
        <v>1471000</v>
      </c>
      <c r="AB296" s="190">
        <f>SUM(AB273:AB295)</f>
        <v>50000</v>
      </c>
      <c r="AC296" s="190">
        <f t="shared" si="75"/>
        <v>1521000</v>
      </c>
    </row>
    <row r="297" spans="1:29" ht="37.5" customHeight="1">
      <c r="A297" s="216"/>
      <c r="B297" s="298">
        <v>80130</v>
      </c>
      <c r="C297" s="274">
        <v>2540</v>
      </c>
      <c r="D297" s="292" t="s">
        <v>327</v>
      </c>
      <c r="E297" s="197"/>
      <c r="F297" s="197"/>
      <c r="G297" s="197"/>
      <c r="H297" s="197"/>
      <c r="I297" s="197"/>
      <c r="J297" s="197"/>
      <c r="K297" s="197"/>
      <c r="L297" s="197"/>
      <c r="M297" s="197"/>
      <c r="N297" s="264"/>
      <c r="O297" s="264"/>
      <c r="P297" s="178"/>
      <c r="Q297" s="264"/>
      <c r="R297" s="264"/>
      <c r="S297" s="264"/>
      <c r="T297" s="264"/>
      <c r="U297" s="264"/>
      <c r="V297" s="264"/>
      <c r="W297" s="198">
        <v>382500</v>
      </c>
      <c r="X297" s="182"/>
      <c r="Y297" s="185">
        <f t="shared" si="73"/>
        <v>382500</v>
      </c>
      <c r="Z297" s="180"/>
      <c r="AA297" s="180">
        <f t="shared" si="74"/>
        <v>382500</v>
      </c>
      <c r="AB297" s="180"/>
      <c r="AC297" s="180">
        <f t="shared" si="75"/>
        <v>382500</v>
      </c>
    </row>
    <row r="298" spans="1:29" ht="16.5" customHeight="1">
      <c r="A298" s="216"/>
      <c r="B298" s="263" t="s">
        <v>337</v>
      </c>
      <c r="C298" s="262">
        <v>3020</v>
      </c>
      <c r="D298" s="263" t="s">
        <v>329</v>
      </c>
      <c r="E298" s="197"/>
      <c r="F298" s="197"/>
      <c r="G298" s="197"/>
      <c r="H298" s="197"/>
      <c r="I298" s="197"/>
      <c r="J298" s="197"/>
      <c r="K298" s="197"/>
      <c r="L298" s="197"/>
      <c r="M298" s="197"/>
      <c r="N298" s="264"/>
      <c r="O298" s="264"/>
      <c r="P298" s="178"/>
      <c r="Q298" s="264"/>
      <c r="R298" s="264"/>
      <c r="S298" s="264"/>
      <c r="T298" s="264"/>
      <c r="U298" s="264"/>
      <c r="V298" s="264"/>
      <c r="W298" s="198">
        <v>2300</v>
      </c>
      <c r="X298" s="182"/>
      <c r="Y298" s="185">
        <f t="shared" si="73"/>
        <v>2300</v>
      </c>
      <c r="Z298" s="180"/>
      <c r="AA298" s="180">
        <f t="shared" si="74"/>
        <v>2300</v>
      </c>
      <c r="AB298" s="180"/>
      <c r="AC298" s="180">
        <f t="shared" si="75"/>
        <v>2300</v>
      </c>
    </row>
    <row r="299" spans="1:29" ht="16.5" customHeight="1">
      <c r="A299" s="216"/>
      <c r="B299" s="242"/>
      <c r="C299" s="262">
        <v>4010</v>
      </c>
      <c r="D299" s="178" t="s">
        <v>221</v>
      </c>
      <c r="E299" s="197"/>
      <c r="F299" s="197"/>
      <c r="G299" s="197"/>
      <c r="H299" s="197"/>
      <c r="I299" s="197"/>
      <c r="J299" s="197"/>
      <c r="K299" s="197"/>
      <c r="L299" s="197"/>
      <c r="M299" s="197"/>
      <c r="N299" s="264"/>
      <c r="O299" s="264"/>
      <c r="P299" s="178"/>
      <c r="Q299" s="264"/>
      <c r="R299" s="264"/>
      <c r="S299" s="264"/>
      <c r="T299" s="264"/>
      <c r="U299" s="264"/>
      <c r="V299" s="264"/>
      <c r="W299" s="198">
        <v>3089000</v>
      </c>
      <c r="X299" s="182"/>
      <c r="Y299" s="185">
        <f t="shared" si="73"/>
        <v>3089000</v>
      </c>
      <c r="Z299" s="180"/>
      <c r="AA299" s="180">
        <f t="shared" si="74"/>
        <v>3089000</v>
      </c>
      <c r="AB299" s="180">
        <v>-50000</v>
      </c>
      <c r="AC299" s="180">
        <f t="shared" si="75"/>
        <v>3039000</v>
      </c>
    </row>
    <row r="300" spans="1:29" ht="16.5" customHeight="1">
      <c r="A300" s="216"/>
      <c r="B300" s="242"/>
      <c r="C300" s="262">
        <v>4040</v>
      </c>
      <c r="D300" s="200" t="s">
        <v>223</v>
      </c>
      <c r="E300" s="197"/>
      <c r="F300" s="197"/>
      <c r="G300" s="197"/>
      <c r="H300" s="197"/>
      <c r="I300" s="197"/>
      <c r="J300" s="197"/>
      <c r="K300" s="197"/>
      <c r="L300" s="197"/>
      <c r="M300" s="197"/>
      <c r="N300" s="264"/>
      <c r="O300" s="264"/>
      <c r="P300" s="178"/>
      <c r="Q300" s="264"/>
      <c r="R300" s="264"/>
      <c r="S300" s="264"/>
      <c r="T300" s="264"/>
      <c r="U300" s="264"/>
      <c r="V300" s="264"/>
      <c r="W300" s="198">
        <v>307200</v>
      </c>
      <c r="X300" s="182"/>
      <c r="Y300" s="185">
        <f t="shared" si="73"/>
        <v>307200</v>
      </c>
      <c r="Z300" s="180"/>
      <c r="AA300" s="180">
        <f t="shared" si="74"/>
        <v>307200</v>
      </c>
      <c r="AB300" s="180">
        <v>1900</v>
      </c>
      <c r="AC300" s="180">
        <f t="shared" si="75"/>
        <v>309100</v>
      </c>
    </row>
    <row r="301" spans="1:29" ht="16.5" customHeight="1">
      <c r="A301" s="216"/>
      <c r="B301" s="242"/>
      <c r="C301" s="262">
        <v>4110</v>
      </c>
      <c r="D301" s="200" t="s">
        <v>224</v>
      </c>
      <c r="E301" s="197"/>
      <c r="F301" s="197"/>
      <c r="G301" s="197"/>
      <c r="H301" s="197"/>
      <c r="I301" s="197"/>
      <c r="J301" s="197"/>
      <c r="K301" s="197"/>
      <c r="L301" s="197"/>
      <c r="M301" s="197"/>
      <c r="N301" s="264"/>
      <c r="O301" s="264"/>
      <c r="P301" s="178"/>
      <c r="Q301" s="264"/>
      <c r="R301" s="264"/>
      <c r="S301" s="264"/>
      <c r="T301" s="264"/>
      <c r="U301" s="264"/>
      <c r="V301" s="264"/>
      <c r="W301" s="198">
        <v>533000</v>
      </c>
      <c r="X301" s="182"/>
      <c r="Y301" s="185">
        <f t="shared" si="73"/>
        <v>533000</v>
      </c>
      <c r="Z301" s="180"/>
      <c r="AA301" s="180">
        <f t="shared" si="74"/>
        <v>533000</v>
      </c>
      <c r="AB301" s="180">
        <v>-1900</v>
      </c>
      <c r="AC301" s="180">
        <f t="shared" si="75"/>
        <v>531100</v>
      </c>
    </row>
    <row r="302" spans="1:29" ht="16.5" customHeight="1">
      <c r="A302" s="216"/>
      <c r="B302" s="242"/>
      <c r="C302" s="262">
        <v>4120</v>
      </c>
      <c r="D302" s="200" t="s">
        <v>225</v>
      </c>
      <c r="E302" s="197"/>
      <c r="F302" s="197"/>
      <c r="G302" s="197"/>
      <c r="H302" s="197"/>
      <c r="I302" s="197"/>
      <c r="J302" s="197"/>
      <c r="K302" s="197"/>
      <c r="L302" s="197"/>
      <c r="M302" s="197"/>
      <c r="N302" s="264"/>
      <c r="O302" s="264"/>
      <c r="P302" s="178"/>
      <c r="Q302" s="264"/>
      <c r="R302" s="264"/>
      <c r="S302" s="264"/>
      <c r="T302" s="264"/>
      <c r="U302" s="264"/>
      <c r="V302" s="264"/>
      <c r="W302" s="198">
        <v>79400</v>
      </c>
      <c r="X302" s="182"/>
      <c r="Y302" s="185">
        <f t="shared" si="73"/>
        <v>79400</v>
      </c>
      <c r="Z302" s="180"/>
      <c r="AA302" s="180">
        <f t="shared" si="74"/>
        <v>79400</v>
      </c>
      <c r="AB302" s="180"/>
      <c r="AC302" s="180">
        <f t="shared" si="75"/>
        <v>79400</v>
      </c>
    </row>
    <row r="303" spans="1:29" ht="16.5" customHeight="1">
      <c r="A303" s="216"/>
      <c r="B303" s="242"/>
      <c r="C303" s="262">
        <v>4140</v>
      </c>
      <c r="D303" s="296" t="s">
        <v>330</v>
      </c>
      <c r="E303" s="197"/>
      <c r="F303" s="197"/>
      <c r="G303" s="197"/>
      <c r="H303" s="197"/>
      <c r="I303" s="197"/>
      <c r="J303" s="197"/>
      <c r="K303" s="197"/>
      <c r="L303" s="197"/>
      <c r="M303" s="197"/>
      <c r="N303" s="264"/>
      <c r="O303" s="264"/>
      <c r="P303" s="178"/>
      <c r="Q303" s="264"/>
      <c r="R303" s="264"/>
      <c r="S303" s="264"/>
      <c r="T303" s="264"/>
      <c r="U303" s="264"/>
      <c r="V303" s="264"/>
      <c r="W303" s="198">
        <v>4500</v>
      </c>
      <c r="X303" s="182"/>
      <c r="Y303" s="185">
        <f t="shared" si="73"/>
        <v>4500</v>
      </c>
      <c r="Z303" s="180"/>
      <c r="AA303" s="180">
        <f t="shared" si="74"/>
        <v>4500</v>
      </c>
      <c r="AB303" s="180"/>
      <c r="AC303" s="180">
        <f t="shared" si="75"/>
        <v>4500</v>
      </c>
    </row>
    <row r="304" spans="1:29" ht="16.5" customHeight="1">
      <c r="A304" s="216"/>
      <c r="B304" s="242"/>
      <c r="C304" s="262">
        <v>4170</v>
      </c>
      <c r="D304" s="200" t="s">
        <v>226</v>
      </c>
      <c r="E304" s="197"/>
      <c r="F304" s="197"/>
      <c r="G304" s="197"/>
      <c r="H304" s="197"/>
      <c r="I304" s="197"/>
      <c r="J304" s="197"/>
      <c r="K304" s="197"/>
      <c r="L304" s="197"/>
      <c r="M304" s="197"/>
      <c r="N304" s="264"/>
      <c r="O304" s="264"/>
      <c r="P304" s="178"/>
      <c r="Q304" s="264"/>
      <c r="R304" s="264"/>
      <c r="S304" s="264"/>
      <c r="T304" s="264"/>
      <c r="U304" s="264"/>
      <c r="V304" s="264"/>
      <c r="W304" s="198">
        <v>1500</v>
      </c>
      <c r="X304" s="182"/>
      <c r="Y304" s="185">
        <f t="shared" si="73"/>
        <v>1500</v>
      </c>
      <c r="Z304" s="180"/>
      <c r="AA304" s="180">
        <f t="shared" si="74"/>
        <v>1500</v>
      </c>
      <c r="AB304" s="180"/>
      <c r="AC304" s="180">
        <f t="shared" si="75"/>
        <v>1500</v>
      </c>
    </row>
    <row r="305" spans="1:29" ht="16.5" customHeight="1">
      <c r="A305" s="216"/>
      <c r="B305" s="242"/>
      <c r="C305" s="262">
        <v>4210</v>
      </c>
      <c r="D305" s="200" t="s">
        <v>227</v>
      </c>
      <c r="E305" s="197"/>
      <c r="F305" s="197"/>
      <c r="G305" s="197"/>
      <c r="H305" s="197"/>
      <c r="I305" s="197"/>
      <c r="J305" s="197"/>
      <c r="K305" s="197"/>
      <c r="L305" s="197"/>
      <c r="M305" s="197"/>
      <c r="N305" s="264"/>
      <c r="O305" s="264"/>
      <c r="P305" s="178"/>
      <c r="Q305" s="264"/>
      <c r="R305" s="264"/>
      <c r="S305" s="264"/>
      <c r="T305" s="264"/>
      <c r="U305" s="264"/>
      <c r="V305" s="264"/>
      <c r="W305" s="198">
        <v>29000</v>
      </c>
      <c r="X305" s="182"/>
      <c r="Y305" s="185">
        <f t="shared" si="73"/>
        <v>29000</v>
      </c>
      <c r="Z305" s="180">
        <v>2000</v>
      </c>
      <c r="AA305" s="180">
        <f t="shared" si="74"/>
        <v>31000</v>
      </c>
      <c r="AB305" s="180"/>
      <c r="AC305" s="180">
        <f t="shared" si="75"/>
        <v>31000</v>
      </c>
    </row>
    <row r="306" spans="1:29" ht="16.5" customHeight="1">
      <c r="A306" s="216"/>
      <c r="B306" s="242"/>
      <c r="C306" s="262">
        <v>4240</v>
      </c>
      <c r="D306" s="200" t="s">
        <v>320</v>
      </c>
      <c r="E306" s="197"/>
      <c r="F306" s="197"/>
      <c r="G306" s="197"/>
      <c r="H306" s="197"/>
      <c r="I306" s="197"/>
      <c r="J306" s="197"/>
      <c r="K306" s="197"/>
      <c r="L306" s="197"/>
      <c r="M306" s="197"/>
      <c r="N306" s="264"/>
      <c r="O306" s="264"/>
      <c r="P306" s="178"/>
      <c r="Q306" s="264"/>
      <c r="R306" s="264"/>
      <c r="S306" s="264"/>
      <c r="T306" s="264"/>
      <c r="U306" s="264"/>
      <c r="V306" s="264"/>
      <c r="W306" s="198">
        <v>6000</v>
      </c>
      <c r="X306" s="182"/>
      <c r="Y306" s="185">
        <f t="shared" si="73"/>
        <v>6000</v>
      </c>
      <c r="Z306" s="180"/>
      <c r="AA306" s="180">
        <f t="shared" si="74"/>
        <v>6000</v>
      </c>
      <c r="AB306" s="180"/>
      <c r="AC306" s="180">
        <f t="shared" si="75"/>
        <v>6000</v>
      </c>
    </row>
    <row r="307" spans="1:29" ht="16.5" customHeight="1">
      <c r="A307" s="216"/>
      <c r="B307" s="242"/>
      <c r="C307" s="262">
        <v>4260</v>
      </c>
      <c r="D307" s="200" t="s">
        <v>229</v>
      </c>
      <c r="E307" s="197"/>
      <c r="F307" s="197"/>
      <c r="G307" s="197"/>
      <c r="H307" s="197"/>
      <c r="I307" s="197"/>
      <c r="J307" s="197"/>
      <c r="K307" s="197"/>
      <c r="L307" s="197"/>
      <c r="M307" s="197"/>
      <c r="N307" s="264"/>
      <c r="O307" s="264"/>
      <c r="P307" s="178"/>
      <c r="Q307" s="264"/>
      <c r="R307" s="264"/>
      <c r="S307" s="264"/>
      <c r="T307" s="264"/>
      <c r="U307" s="264"/>
      <c r="V307" s="264"/>
      <c r="W307" s="198">
        <v>138100</v>
      </c>
      <c r="X307" s="182"/>
      <c r="Y307" s="185">
        <f t="shared" si="73"/>
        <v>138100</v>
      </c>
      <c r="Z307" s="180"/>
      <c r="AA307" s="180">
        <f t="shared" si="74"/>
        <v>138100</v>
      </c>
      <c r="AB307" s="180"/>
      <c r="AC307" s="180">
        <f t="shared" si="75"/>
        <v>138100</v>
      </c>
    </row>
    <row r="308" spans="1:29" ht="16.5" customHeight="1">
      <c r="A308" s="216"/>
      <c r="B308" s="242"/>
      <c r="C308" s="262">
        <v>4270</v>
      </c>
      <c r="D308" s="200" t="s">
        <v>230</v>
      </c>
      <c r="E308" s="197"/>
      <c r="F308" s="197"/>
      <c r="G308" s="197"/>
      <c r="H308" s="197"/>
      <c r="I308" s="197"/>
      <c r="J308" s="197"/>
      <c r="K308" s="197"/>
      <c r="L308" s="197"/>
      <c r="M308" s="197"/>
      <c r="N308" s="264"/>
      <c r="O308" s="264"/>
      <c r="P308" s="178"/>
      <c r="Q308" s="264"/>
      <c r="R308" s="264"/>
      <c r="S308" s="264"/>
      <c r="T308" s="264"/>
      <c r="U308" s="264"/>
      <c r="V308" s="264"/>
      <c r="W308" s="198">
        <v>263000</v>
      </c>
      <c r="X308" s="182"/>
      <c r="Y308" s="185">
        <f t="shared" si="73"/>
        <v>263000</v>
      </c>
      <c r="Z308" s="180"/>
      <c r="AA308" s="180">
        <f t="shared" si="74"/>
        <v>263000</v>
      </c>
      <c r="AB308" s="180">
        <v>20000</v>
      </c>
      <c r="AC308" s="180">
        <f t="shared" si="75"/>
        <v>283000</v>
      </c>
    </row>
    <row r="309" spans="1:29" ht="16.5" customHeight="1">
      <c r="A309" s="216"/>
      <c r="B309" s="242"/>
      <c r="C309" s="262">
        <v>4280</v>
      </c>
      <c r="D309" s="202" t="s">
        <v>231</v>
      </c>
      <c r="E309" s="197"/>
      <c r="F309" s="197"/>
      <c r="G309" s="197"/>
      <c r="H309" s="197"/>
      <c r="I309" s="197"/>
      <c r="J309" s="197"/>
      <c r="K309" s="197"/>
      <c r="L309" s="197"/>
      <c r="M309" s="197"/>
      <c r="N309" s="264"/>
      <c r="O309" s="264"/>
      <c r="P309" s="178"/>
      <c r="Q309" s="264"/>
      <c r="R309" s="264"/>
      <c r="S309" s="264"/>
      <c r="T309" s="264"/>
      <c r="U309" s="264"/>
      <c r="V309" s="264"/>
      <c r="W309" s="198">
        <v>5000</v>
      </c>
      <c r="X309" s="182"/>
      <c r="Y309" s="185">
        <f t="shared" si="73"/>
        <v>5000</v>
      </c>
      <c r="Z309" s="180"/>
      <c r="AA309" s="180">
        <f t="shared" si="74"/>
        <v>5000</v>
      </c>
      <c r="AB309" s="180"/>
      <c r="AC309" s="180">
        <f t="shared" si="75"/>
        <v>5000</v>
      </c>
    </row>
    <row r="310" spans="1:29" ht="16.5" customHeight="1">
      <c r="A310" s="216"/>
      <c r="B310" s="242"/>
      <c r="C310" s="262">
        <v>4300</v>
      </c>
      <c r="D310" s="200" t="s">
        <v>211</v>
      </c>
      <c r="E310" s="197"/>
      <c r="F310" s="197"/>
      <c r="G310" s="197"/>
      <c r="H310" s="197"/>
      <c r="I310" s="197"/>
      <c r="J310" s="197"/>
      <c r="K310" s="197"/>
      <c r="L310" s="197"/>
      <c r="M310" s="197"/>
      <c r="N310" s="264"/>
      <c r="O310" s="264"/>
      <c r="P310" s="178"/>
      <c r="Q310" s="264"/>
      <c r="R310" s="264"/>
      <c r="S310" s="264"/>
      <c r="T310" s="264"/>
      <c r="U310" s="264"/>
      <c r="V310" s="264"/>
      <c r="W310" s="198">
        <v>29000</v>
      </c>
      <c r="X310" s="182"/>
      <c r="Y310" s="185">
        <f t="shared" si="73"/>
        <v>29000</v>
      </c>
      <c r="Z310" s="180"/>
      <c r="AA310" s="180">
        <f t="shared" si="74"/>
        <v>29000</v>
      </c>
      <c r="AB310" s="180"/>
      <c r="AC310" s="180">
        <f t="shared" si="75"/>
        <v>29000</v>
      </c>
    </row>
    <row r="311" spans="1:29" ht="16.5" customHeight="1">
      <c r="A311" s="216"/>
      <c r="B311" s="242"/>
      <c r="C311" s="262">
        <v>4350</v>
      </c>
      <c r="D311" s="200" t="s">
        <v>232</v>
      </c>
      <c r="E311" s="197"/>
      <c r="F311" s="197"/>
      <c r="G311" s="197"/>
      <c r="H311" s="197"/>
      <c r="I311" s="197"/>
      <c r="J311" s="197"/>
      <c r="K311" s="197"/>
      <c r="L311" s="197"/>
      <c r="M311" s="197"/>
      <c r="N311" s="264"/>
      <c r="O311" s="264"/>
      <c r="P311" s="178"/>
      <c r="Q311" s="264"/>
      <c r="R311" s="264"/>
      <c r="S311" s="264"/>
      <c r="T311" s="264"/>
      <c r="U311" s="264"/>
      <c r="V311" s="264"/>
      <c r="W311" s="198">
        <v>2200</v>
      </c>
      <c r="X311" s="182"/>
      <c r="Y311" s="185">
        <f t="shared" si="73"/>
        <v>2200</v>
      </c>
      <c r="Z311" s="180"/>
      <c r="AA311" s="180">
        <f t="shared" si="74"/>
        <v>2200</v>
      </c>
      <c r="AB311" s="180"/>
      <c r="AC311" s="180">
        <f t="shared" si="75"/>
        <v>2200</v>
      </c>
    </row>
    <row r="312" spans="1:29" ht="16.5" customHeight="1">
      <c r="A312" s="216"/>
      <c r="B312" s="242"/>
      <c r="C312" s="262">
        <v>4360</v>
      </c>
      <c r="D312" s="202" t="s">
        <v>331</v>
      </c>
      <c r="E312" s="197"/>
      <c r="F312" s="197"/>
      <c r="G312" s="197"/>
      <c r="H312" s="197"/>
      <c r="I312" s="197"/>
      <c r="J312" s="197"/>
      <c r="K312" s="197"/>
      <c r="L312" s="197"/>
      <c r="M312" s="197"/>
      <c r="N312" s="264"/>
      <c r="O312" s="264"/>
      <c r="P312" s="178"/>
      <c r="Q312" s="264"/>
      <c r="R312" s="264"/>
      <c r="S312" s="264"/>
      <c r="T312" s="264"/>
      <c r="U312" s="264"/>
      <c r="V312" s="264"/>
      <c r="W312" s="198">
        <v>1800</v>
      </c>
      <c r="X312" s="182"/>
      <c r="Y312" s="185">
        <f t="shared" si="73"/>
        <v>1800</v>
      </c>
      <c r="Z312" s="180"/>
      <c r="AA312" s="180">
        <f t="shared" si="74"/>
        <v>1800</v>
      </c>
      <c r="AB312" s="180"/>
      <c r="AC312" s="180">
        <f t="shared" si="75"/>
        <v>1800</v>
      </c>
    </row>
    <row r="313" spans="1:29" ht="16.5" customHeight="1">
      <c r="A313" s="216"/>
      <c r="B313" s="242"/>
      <c r="C313" s="262">
        <v>4370</v>
      </c>
      <c r="D313" s="202" t="s">
        <v>234</v>
      </c>
      <c r="E313" s="197"/>
      <c r="F313" s="197"/>
      <c r="G313" s="197"/>
      <c r="H313" s="197"/>
      <c r="I313" s="197"/>
      <c r="J313" s="197"/>
      <c r="K313" s="197"/>
      <c r="L313" s="197"/>
      <c r="M313" s="197"/>
      <c r="N313" s="264"/>
      <c r="O313" s="264"/>
      <c r="P313" s="178"/>
      <c r="Q313" s="264"/>
      <c r="R313" s="264"/>
      <c r="S313" s="264"/>
      <c r="T313" s="264"/>
      <c r="U313" s="264"/>
      <c r="V313" s="264"/>
      <c r="W313" s="198">
        <v>12500</v>
      </c>
      <c r="X313" s="182"/>
      <c r="Y313" s="185">
        <f t="shared" si="73"/>
        <v>12500</v>
      </c>
      <c r="Z313" s="180"/>
      <c r="AA313" s="180">
        <f t="shared" si="74"/>
        <v>12500</v>
      </c>
      <c r="AB313" s="180"/>
      <c r="AC313" s="180">
        <f t="shared" si="75"/>
        <v>12500</v>
      </c>
    </row>
    <row r="314" spans="1:29" ht="16.5" customHeight="1">
      <c r="A314" s="216"/>
      <c r="B314" s="242"/>
      <c r="C314" s="262">
        <v>4390</v>
      </c>
      <c r="D314" s="201" t="s">
        <v>338</v>
      </c>
      <c r="E314" s="197"/>
      <c r="F314" s="197"/>
      <c r="G314" s="197"/>
      <c r="H314" s="197"/>
      <c r="I314" s="197"/>
      <c r="J314" s="197"/>
      <c r="K314" s="197"/>
      <c r="L314" s="197"/>
      <c r="M314" s="197"/>
      <c r="N314" s="264"/>
      <c r="O314" s="264"/>
      <c r="P314" s="178"/>
      <c r="Q314" s="264"/>
      <c r="R314" s="264"/>
      <c r="S314" s="264"/>
      <c r="T314" s="264"/>
      <c r="U314" s="264"/>
      <c r="V314" s="264"/>
      <c r="W314" s="198">
        <v>1000</v>
      </c>
      <c r="X314" s="182"/>
      <c r="Y314" s="185">
        <f t="shared" si="73"/>
        <v>1000</v>
      </c>
      <c r="Z314" s="180"/>
      <c r="AA314" s="180">
        <f t="shared" si="74"/>
        <v>1000</v>
      </c>
      <c r="AB314" s="180"/>
      <c r="AC314" s="180">
        <f t="shared" si="75"/>
        <v>1000</v>
      </c>
    </row>
    <row r="315" spans="1:29" ht="16.5" customHeight="1">
      <c r="A315" s="216"/>
      <c r="B315" s="242"/>
      <c r="C315" s="262">
        <v>4410</v>
      </c>
      <c r="D315" s="200" t="s">
        <v>273</v>
      </c>
      <c r="E315" s="197"/>
      <c r="F315" s="197"/>
      <c r="G315" s="197"/>
      <c r="H315" s="197"/>
      <c r="I315" s="197"/>
      <c r="J315" s="197"/>
      <c r="K315" s="197"/>
      <c r="L315" s="197"/>
      <c r="M315" s="197"/>
      <c r="N315" s="264"/>
      <c r="O315" s="264"/>
      <c r="P315" s="178"/>
      <c r="Q315" s="264"/>
      <c r="R315" s="264"/>
      <c r="S315" s="264"/>
      <c r="T315" s="264"/>
      <c r="U315" s="264"/>
      <c r="V315" s="264"/>
      <c r="W315" s="198">
        <v>6000</v>
      </c>
      <c r="X315" s="182"/>
      <c r="Y315" s="185">
        <f t="shared" si="73"/>
        <v>6000</v>
      </c>
      <c r="Z315" s="180"/>
      <c r="AA315" s="180">
        <f t="shared" si="74"/>
        <v>6000</v>
      </c>
      <c r="AB315" s="180"/>
      <c r="AC315" s="180">
        <f t="shared" si="75"/>
        <v>6000</v>
      </c>
    </row>
    <row r="316" spans="1:29" ht="16.5" customHeight="1">
      <c r="A316" s="216"/>
      <c r="B316" s="242"/>
      <c r="C316" s="262">
        <v>4420</v>
      </c>
      <c r="D316" s="223" t="s">
        <v>268</v>
      </c>
      <c r="E316" s="197"/>
      <c r="F316" s="197"/>
      <c r="G316" s="197"/>
      <c r="H316" s="197"/>
      <c r="I316" s="197"/>
      <c r="J316" s="197"/>
      <c r="K316" s="197"/>
      <c r="L316" s="197"/>
      <c r="M316" s="197"/>
      <c r="N316" s="264"/>
      <c r="O316" s="264"/>
      <c r="P316" s="178"/>
      <c r="Q316" s="264"/>
      <c r="R316" s="264"/>
      <c r="S316" s="264"/>
      <c r="T316" s="264"/>
      <c r="U316" s="264"/>
      <c r="V316" s="264"/>
      <c r="W316" s="198"/>
      <c r="X316" s="182"/>
      <c r="Y316" s="185">
        <v>0</v>
      </c>
      <c r="Z316" s="180">
        <v>16000</v>
      </c>
      <c r="AA316" s="180">
        <v>16000</v>
      </c>
      <c r="AB316" s="180"/>
      <c r="AC316" s="180">
        <f t="shared" si="75"/>
        <v>16000</v>
      </c>
    </row>
    <row r="317" spans="1:29" ht="16.5" customHeight="1">
      <c r="A317" s="216"/>
      <c r="B317" s="242"/>
      <c r="C317" s="262">
        <v>4430</v>
      </c>
      <c r="D317" s="200" t="s">
        <v>236</v>
      </c>
      <c r="E317" s="197"/>
      <c r="F317" s="197"/>
      <c r="G317" s="197"/>
      <c r="H317" s="197"/>
      <c r="I317" s="197"/>
      <c r="J317" s="197"/>
      <c r="K317" s="197"/>
      <c r="L317" s="197"/>
      <c r="M317" s="197"/>
      <c r="N317" s="264"/>
      <c r="O317" s="264"/>
      <c r="P317" s="178"/>
      <c r="Q317" s="264"/>
      <c r="R317" s="264"/>
      <c r="S317" s="264"/>
      <c r="T317" s="264"/>
      <c r="U317" s="264"/>
      <c r="V317" s="264"/>
      <c r="W317" s="198">
        <v>9000</v>
      </c>
      <c r="X317" s="182"/>
      <c r="Y317" s="185">
        <f t="shared" si="73"/>
        <v>9000</v>
      </c>
      <c r="Z317" s="180"/>
      <c r="AA317" s="180">
        <f t="shared" si="74"/>
        <v>9000</v>
      </c>
      <c r="AB317" s="180"/>
      <c r="AC317" s="180">
        <f t="shared" si="75"/>
        <v>9000</v>
      </c>
    </row>
    <row r="318" spans="1:29" ht="16.5" customHeight="1">
      <c r="A318" s="216"/>
      <c r="B318" s="242"/>
      <c r="C318" s="262">
        <v>4440</v>
      </c>
      <c r="D318" s="200" t="s">
        <v>237</v>
      </c>
      <c r="E318" s="197"/>
      <c r="F318" s="197"/>
      <c r="G318" s="197"/>
      <c r="H318" s="197"/>
      <c r="I318" s="197"/>
      <c r="J318" s="197"/>
      <c r="K318" s="197"/>
      <c r="L318" s="197"/>
      <c r="M318" s="197"/>
      <c r="N318" s="264"/>
      <c r="O318" s="264"/>
      <c r="P318" s="178"/>
      <c r="Q318" s="264"/>
      <c r="R318" s="264"/>
      <c r="S318" s="264"/>
      <c r="T318" s="264"/>
      <c r="U318" s="264"/>
      <c r="V318" s="264"/>
      <c r="W318" s="198">
        <v>234590</v>
      </c>
      <c r="X318" s="182"/>
      <c r="Y318" s="185">
        <f t="shared" si="73"/>
        <v>234590</v>
      </c>
      <c r="Z318" s="180"/>
      <c r="AA318" s="180">
        <f t="shared" si="74"/>
        <v>234590</v>
      </c>
      <c r="AB318" s="180"/>
      <c r="AC318" s="180">
        <f t="shared" si="75"/>
        <v>234590</v>
      </c>
    </row>
    <row r="319" spans="1:29" ht="16.5" customHeight="1">
      <c r="A319" s="216"/>
      <c r="B319" s="242"/>
      <c r="C319" s="262">
        <v>4700</v>
      </c>
      <c r="D319" s="203" t="s">
        <v>335</v>
      </c>
      <c r="E319" s="197"/>
      <c r="F319" s="197"/>
      <c r="G319" s="197"/>
      <c r="H319" s="197"/>
      <c r="I319" s="197"/>
      <c r="J319" s="197"/>
      <c r="K319" s="197"/>
      <c r="L319" s="197"/>
      <c r="M319" s="197"/>
      <c r="N319" s="264"/>
      <c r="O319" s="264"/>
      <c r="P319" s="178"/>
      <c r="Q319" s="264"/>
      <c r="R319" s="264"/>
      <c r="S319" s="264"/>
      <c r="T319" s="264"/>
      <c r="U319" s="264"/>
      <c r="V319" s="264"/>
      <c r="W319" s="198">
        <v>1000</v>
      </c>
      <c r="X319" s="182"/>
      <c r="Y319" s="185">
        <f t="shared" si="73"/>
        <v>1000</v>
      </c>
      <c r="Z319" s="180"/>
      <c r="AA319" s="180">
        <f t="shared" si="74"/>
        <v>1000</v>
      </c>
      <c r="AB319" s="180"/>
      <c r="AC319" s="180">
        <f t="shared" si="75"/>
        <v>1000</v>
      </c>
    </row>
    <row r="320" spans="1:29" ht="16.5" customHeight="1">
      <c r="A320" s="216"/>
      <c r="B320" s="242"/>
      <c r="C320" s="262">
        <v>4740</v>
      </c>
      <c r="D320" s="203" t="s">
        <v>242</v>
      </c>
      <c r="E320" s="197"/>
      <c r="F320" s="197"/>
      <c r="G320" s="197"/>
      <c r="H320" s="197"/>
      <c r="I320" s="197"/>
      <c r="J320" s="197"/>
      <c r="K320" s="197"/>
      <c r="L320" s="197"/>
      <c r="M320" s="197"/>
      <c r="N320" s="264"/>
      <c r="O320" s="264"/>
      <c r="P320" s="178"/>
      <c r="Q320" s="264"/>
      <c r="R320" s="264"/>
      <c r="S320" s="264"/>
      <c r="T320" s="264"/>
      <c r="U320" s="264"/>
      <c r="V320" s="264"/>
      <c r="W320" s="198">
        <v>5000</v>
      </c>
      <c r="X320" s="182"/>
      <c r="Y320" s="185">
        <f t="shared" si="73"/>
        <v>5000</v>
      </c>
      <c r="Z320" s="180"/>
      <c r="AA320" s="180">
        <f t="shared" si="74"/>
        <v>5000</v>
      </c>
      <c r="AB320" s="180"/>
      <c r="AC320" s="180">
        <f t="shared" si="75"/>
        <v>5000</v>
      </c>
    </row>
    <row r="321" spans="1:29" ht="16.5" customHeight="1">
      <c r="A321" s="216"/>
      <c r="B321" s="242"/>
      <c r="C321" s="262">
        <v>4750</v>
      </c>
      <c r="D321" s="201" t="s">
        <v>243</v>
      </c>
      <c r="E321" s="197"/>
      <c r="F321" s="197"/>
      <c r="G321" s="197"/>
      <c r="H321" s="197"/>
      <c r="I321" s="197"/>
      <c r="J321" s="197"/>
      <c r="K321" s="197"/>
      <c r="L321" s="197"/>
      <c r="M321" s="197"/>
      <c r="N321" s="264"/>
      <c r="O321" s="264"/>
      <c r="P321" s="178"/>
      <c r="Q321" s="264"/>
      <c r="R321" s="264"/>
      <c r="S321" s="264"/>
      <c r="T321" s="264"/>
      <c r="U321" s="264"/>
      <c r="V321" s="264"/>
      <c r="W321" s="198">
        <v>11600</v>
      </c>
      <c r="X321" s="182"/>
      <c r="Y321" s="185">
        <f t="shared" si="73"/>
        <v>11600</v>
      </c>
      <c r="Z321" s="180"/>
      <c r="AA321" s="180">
        <f t="shared" si="74"/>
        <v>11600</v>
      </c>
      <c r="AB321" s="180"/>
      <c r="AC321" s="180">
        <f t="shared" si="75"/>
        <v>11600</v>
      </c>
    </row>
    <row r="322" spans="1:29" ht="16.5" customHeight="1">
      <c r="A322" s="216"/>
      <c r="B322" s="242"/>
      <c r="C322" s="262">
        <v>6050</v>
      </c>
      <c r="D322" s="245" t="s">
        <v>339</v>
      </c>
      <c r="E322" s="197"/>
      <c r="F322" s="197"/>
      <c r="G322" s="197"/>
      <c r="H322" s="197"/>
      <c r="I322" s="197"/>
      <c r="J322" s="197"/>
      <c r="K322" s="197"/>
      <c r="L322" s="197"/>
      <c r="M322" s="197"/>
      <c r="N322" s="264"/>
      <c r="O322" s="264"/>
      <c r="P322" s="178"/>
      <c r="Q322" s="264"/>
      <c r="R322" s="264"/>
      <c r="S322" s="264"/>
      <c r="T322" s="264"/>
      <c r="U322" s="264"/>
      <c r="V322" s="264"/>
      <c r="W322" s="198">
        <v>0</v>
      </c>
      <c r="X322" s="182">
        <v>34000</v>
      </c>
      <c r="Y322" s="185">
        <f t="shared" si="73"/>
        <v>34000</v>
      </c>
      <c r="Z322" s="180">
        <v>100000</v>
      </c>
      <c r="AA322" s="180">
        <f t="shared" si="74"/>
        <v>134000</v>
      </c>
      <c r="AB322" s="180">
        <v>85000</v>
      </c>
      <c r="AC322" s="180">
        <f t="shared" si="75"/>
        <v>219000</v>
      </c>
    </row>
    <row r="323" spans="1:29" ht="16.5" customHeight="1">
      <c r="A323" s="216"/>
      <c r="B323" s="187" t="s">
        <v>340</v>
      </c>
      <c r="C323" s="297"/>
      <c r="D323" s="217"/>
      <c r="E323" s="189"/>
      <c r="F323" s="189"/>
      <c r="G323" s="189"/>
      <c r="H323" s="189"/>
      <c r="I323" s="189"/>
      <c r="J323" s="189"/>
      <c r="K323" s="189"/>
      <c r="L323" s="189"/>
      <c r="M323" s="189"/>
      <c r="N323" s="190"/>
      <c r="O323" s="190"/>
      <c r="P323" s="271"/>
      <c r="Q323" s="190"/>
      <c r="R323" s="190"/>
      <c r="S323" s="190"/>
      <c r="T323" s="190"/>
      <c r="U323" s="190"/>
      <c r="V323" s="190"/>
      <c r="W323" s="190">
        <f>SUM(W297:W322)</f>
        <v>5154190</v>
      </c>
      <c r="X323" s="190">
        <f>SUM(X297:X322)</f>
        <v>34000</v>
      </c>
      <c r="Y323" s="192">
        <f t="shared" si="73"/>
        <v>5188190</v>
      </c>
      <c r="Z323" s="190">
        <f>SUM(Z297:Z322)</f>
        <v>118000</v>
      </c>
      <c r="AA323" s="190">
        <f>Y323+Z323</f>
        <v>5306190</v>
      </c>
      <c r="AB323" s="190">
        <f>SUM(AB297:AB322)</f>
        <v>55000</v>
      </c>
      <c r="AC323" s="190">
        <f t="shared" si="75"/>
        <v>5361190</v>
      </c>
    </row>
    <row r="324" spans="1:29" ht="16.5" customHeight="1">
      <c r="A324" s="184"/>
      <c r="B324" s="196">
        <v>80134</v>
      </c>
      <c r="C324" s="262">
        <v>4010</v>
      </c>
      <c r="D324" s="200" t="s">
        <v>221</v>
      </c>
      <c r="E324" s="180">
        <v>139875</v>
      </c>
      <c r="F324" s="180"/>
      <c r="G324" s="180">
        <f>E324+F324</f>
        <v>139875</v>
      </c>
      <c r="H324" s="180"/>
      <c r="I324" s="180">
        <f>G324+H324</f>
        <v>139875</v>
      </c>
      <c r="J324" s="180"/>
      <c r="K324" s="180">
        <f>I324+J324</f>
        <v>139875</v>
      </c>
      <c r="L324" s="180"/>
      <c r="M324" s="180">
        <f>K324+L324</f>
        <v>139875</v>
      </c>
      <c r="N324" s="180"/>
      <c r="O324" s="180">
        <f aca="true" t="shared" si="76" ref="O324:O341">M324+N324</f>
        <v>139875</v>
      </c>
      <c r="P324" s="178"/>
      <c r="Q324" s="180">
        <f aca="true" t="shared" si="77" ref="Q324:Q350">O324+P324</f>
        <v>139875</v>
      </c>
      <c r="R324" s="180">
        <v>11000</v>
      </c>
      <c r="S324" s="180">
        <f aca="true" t="shared" si="78" ref="S324:S358">Q324+R324</f>
        <v>150875</v>
      </c>
      <c r="T324" s="180">
        <v>37190</v>
      </c>
      <c r="U324" s="180">
        <f aca="true" t="shared" si="79" ref="U324:U341">S324+T324</f>
        <v>188065</v>
      </c>
      <c r="V324" s="180"/>
      <c r="W324" s="180">
        <v>369000</v>
      </c>
      <c r="X324" s="182"/>
      <c r="Y324" s="185">
        <f t="shared" si="73"/>
        <v>369000</v>
      </c>
      <c r="Z324" s="180"/>
      <c r="AA324" s="180">
        <f t="shared" si="74"/>
        <v>369000</v>
      </c>
      <c r="AB324" s="180"/>
      <c r="AC324" s="180">
        <f t="shared" si="75"/>
        <v>369000</v>
      </c>
    </row>
    <row r="325" spans="1:29" ht="16.5" customHeight="1">
      <c r="A325" s="184"/>
      <c r="B325" s="200" t="s">
        <v>341</v>
      </c>
      <c r="C325" s="177">
        <v>4040</v>
      </c>
      <c r="D325" s="200" t="s">
        <v>223</v>
      </c>
      <c r="E325" s="180">
        <v>18067</v>
      </c>
      <c r="F325" s="180"/>
      <c r="G325" s="180">
        <f aca="true" t="shared" si="80" ref="G325:G341">E325+F325</f>
        <v>18067</v>
      </c>
      <c r="H325" s="180"/>
      <c r="I325" s="180">
        <f aca="true" t="shared" si="81" ref="I325:I341">G325+H325</f>
        <v>18067</v>
      </c>
      <c r="J325" s="180"/>
      <c r="K325" s="180">
        <f aca="true" t="shared" si="82" ref="K325:K341">I325+J325</f>
        <v>18067</v>
      </c>
      <c r="L325" s="180"/>
      <c r="M325" s="180">
        <f aca="true" t="shared" si="83" ref="M325:M341">K325+L325</f>
        <v>18067</v>
      </c>
      <c r="N325" s="180"/>
      <c r="O325" s="180">
        <f t="shared" si="76"/>
        <v>18067</v>
      </c>
      <c r="P325" s="178"/>
      <c r="Q325" s="180">
        <f t="shared" si="77"/>
        <v>18067</v>
      </c>
      <c r="R325" s="180"/>
      <c r="S325" s="180">
        <f t="shared" si="78"/>
        <v>18067</v>
      </c>
      <c r="T325" s="180"/>
      <c r="U325" s="180">
        <f t="shared" si="79"/>
        <v>18067</v>
      </c>
      <c r="V325" s="180"/>
      <c r="W325" s="180">
        <v>30200</v>
      </c>
      <c r="X325" s="182"/>
      <c r="Y325" s="185">
        <f t="shared" si="73"/>
        <v>30200</v>
      </c>
      <c r="Z325" s="180"/>
      <c r="AA325" s="180">
        <f t="shared" si="74"/>
        <v>30200</v>
      </c>
      <c r="AB325" s="180"/>
      <c r="AC325" s="180">
        <f t="shared" si="75"/>
        <v>30200</v>
      </c>
    </row>
    <row r="326" spans="1:29" ht="16.5" customHeight="1">
      <c r="A326" s="184"/>
      <c r="B326" s="200" t="s">
        <v>342</v>
      </c>
      <c r="C326" s="177">
        <v>4110</v>
      </c>
      <c r="D326" s="200" t="s">
        <v>224</v>
      </c>
      <c r="E326" s="180">
        <v>28500</v>
      </c>
      <c r="F326" s="180"/>
      <c r="G326" s="180">
        <f t="shared" si="80"/>
        <v>28500</v>
      </c>
      <c r="H326" s="180"/>
      <c r="I326" s="180">
        <f t="shared" si="81"/>
        <v>28500</v>
      </c>
      <c r="J326" s="180"/>
      <c r="K326" s="180">
        <f t="shared" si="82"/>
        <v>28500</v>
      </c>
      <c r="L326" s="180"/>
      <c r="M326" s="180">
        <f t="shared" si="83"/>
        <v>28500</v>
      </c>
      <c r="N326" s="180"/>
      <c r="O326" s="180">
        <f t="shared" si="76"/>
        <v>28500</v>
      </c>
      <c r="P326" s="178"/>
      <c r="Q326" s="180">
        <f t="shared" si="77"/>
        <v>28500</v>
      </c>
      <c r="R326" s="180">
        <v>6900</v>
      </c>
      <c r="S326" s="180">
        <f t="shared" si="78"/>
        <v>35400</v>
      </c>
      <c r="T326" s="180"/>
      <c r="U326" s="180">
        <f t="shared" si="79"/>
        <v>35400</v>
      </c>
      <c r="V326" s="180">
        <v>798</v>
      </c>
      <c r="W326" s="180">
        <v>59600</v>
      </c>
      <c r="X326" s="182"/>
      <c r="Y326" s="185">
        <f t="shared" si="73"/>
        <v>59600</v>
      </c>
      <c r="Z326" s="180"/>
      <c r="AA326" s="180">
        <f t="shared" si="74"/>
        <v>59600</v>
      </c>
      <c r="AB326" s="180"/>
      <c r="AC326" s="180">
        <f t="shared" si="75"/>
        <v>59600</v>
      </c>
    </row>
    <row r="327" spans="1:29" ht="16.5" customHeight="1">
      <c r="A327" s="184"/>
      <c r="B327" s="200"/>
      <c r="C327" s="177">
        <v>4120</v>
      </c>
      <c r="D327" s="200" t="s">
        <v>225</v>
      </c>
      <c r="E327" s="180">
        <v>4000</v>
      </c>
      <c r="F327" s="180"/>
      <c r="G327" s="180">
        <f t="shared" si="80"/>
        <v>4000</v>
      </c>
      <c r="H327" s="180"/>
      <c r="I327" s="180">
        <f t="shared" si="81"/>
        <v>4000</v>
      </c>
      <c r="J327" s="180"/>
      <c r="K327" s="180">
        <f t="shared" si="82"/>
        <v>4000</v>
      </c>
      <c r="L327" s="180"/>
      <c r="M327" s="180">
        <f t="shared" si="83"/>
        <v>4000</v>
      </c>
      <c r="N327" s="180"/>
      <c r="O327" s="180">
        <f t="shared" si="76"/>
        <v>4000</v>
      </c>
      <c r="P327" s="178"/>
      <c r="Q327" s="180">
        <f t="shared" si="77"/>
        <v>4000</v>
      </c>
      <c r="R327" s="180">
        <v>500</v>
      </c>
      <c r="S327" s="180">
        <f t="shared" si="78"/>
        <v>4500</v>
      </c>
      <c r="T327" s="180"/>
      <c r="U327" s="180">
        <f t="shared" si="79"/>
        <v>4500</v>
      </c>
      <c r="V327" s="180">
        <v>381</v>
      </c>
      <c r="W327" s="180">
        <v>9000</v>
      </c>
      <c r="X327" s="182"/>
      <c r="Y327" s="185">
        <f t="shared" si="73"/>
        <v>9000</v>
      </c>
      <c r="Z327" s="180"/>
      <c r="AA327" s="180">
        <f t="shared" si="74"/>
        <v>9000</v>
      </c>
      <c r="AB327" s="180"/>
      <c r="AC327" s="180">
        <f t="shared" si="75"/>
        <v>9000</v>
      </c>
    </row>
    <row r="328" spans="1:29" ht="16.5" customHeight="1">
      <c r="A328" s="184"/>
      <c r="B328" s="200"/>
      <c r="C328" s="177">
        <v>4170</v>
      </c>
      <c r="D328" s="200" t="s">
        <v>226</v>
      </c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78"/>
      <c r="Q328" s="180"/>
      <c r="R328" s="180"/>
      <c r="S328" s="180"/>
      <c r="T328" s="180"/>
      <c r="U328" s="180"/>
      <c r="V328" s="180"/>
      <c r="W328" s="180">
        <v>200</v>
      </c>
      <c r="X328" s="182"/>
      <c r="Y328" s="185">
        <f t="shared" si="73"/>
        <v>200</v>
      </c>
      <c r="Z328" s="180"/>
      <c r="AA328" s="180">
        <f t="shared" si="74"/>
        <v>200</v>
      </c>
      <c r="AB328" s="180"/>
      <c r="AC328" s="180">
        <f t="shared" si="75"/>
        <v>200</v>
      </c>
    </row>
    <row r="329" spans="1:29" ht="16.5" customHeight="1">
      <c r="A329" s="184"/>
      <c r="B329" s="200"/>
      <c r="C329" s="177">
        <v>4210</v>
      </c>
      <c r="D329" s="200" t="s">
        <v>227</v>
      </c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78"/>
      <c r="Q329" s="180"/>
      <c r="R329" s="180"/>
      <c r="S329" s="180"/>
      <c r="T329" s="180"/>
      <c r="U329" s="180"/>
      <c r="V329" s="180"/>
      <c r="W329" s="180">
        <v>3000</v>
      </c>
      <c r="X329" s="182"/>
      <c r="Y329" s="185">
        <f t="shared" si="73"/>
        <v>3000</v>
      </c>
      <c r="Z329" s="180"/>
      <c r="AA329" s="180">
        <f t="shared" si="74"/>
        <v>3000</v>
      </c>
      <c r="AB329" s="180"/>
      <c r="AC329" s="180">
        <f t="shared" si="75"/>
        <v>3000</v>
      </c>
    </row>
    <row r="330" spans="1:29" ht="16.5" customHeight="1">
      <c r="A330" s="184"/>
      <c r="B330" s="200"/>
      <c r="C330" s="177">
        <v>4240</v>
      </c>
      <c r="D330" s="200" t="s">
        <v>320</v>
      </c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78"/>
      <c r="Q330" s="180"/>
      <c r="R330" s="180"/>
      <c r="S330" s="180"/>
      <c r="T330" s="180"/>
      <c r="U330" s="180"/>
      <c r="V330" s="180"/>
      <c r="W330" s="180">
        <v>500</v>
      </c>
      <c r="X330" s="182"/>
      <c r="Y330" s="185">
        <f t="shared" si="73"/>
        <v>500</v>
      </c>
      <c r="Z330" s="180"/>
      <c r="AA330" s="180">
        <f t="shared" si="74"/>
        <v>500</v>
      </c>
      <c r="AB330" s="180"/>
      <c r="AC330" s="180">
        <f t="shared" si="75"/>
        <v>500</v>
      </c>
    </row>
    <row r="331" spans="1:29" ht="16.5" customHeight="1">
      <c r="A331" s="184"/>
      <c r="B331" s="200"/>
      <c r="C331" s="177">
        <v>4260</v>
      </c>
      <c r="D331" s="200" t="s">
        <v>229</v>
      </c>
      <c r="E331" s="180">
        <v>500</v>
      </c>
      <c r="F331" s="180"/>
      <c r="G331" s="180">
        <f t="shared" si="80"/>
        <v>500</v>
      </c>
      <c r="H331" s="180"/>
      <c r="I331" s="180">
        <f t="shared" si="81"/>
        <v>500</v>
      </c>
      <c r="J331" s="180"/>
      <c r="K331" s="180">
        <f t="shared" si="82"/>
        <v>500</v>
      </c>
      <c r="L331" s="180"/>
      <c r="M331" s="180">
        <f t="shared" si="83"/>
        <v>500</v>
      </c>
      <c r="N331" s="180"/>
      <c r="O331" s="180">
        <f t="shared" si="76"/>
        <v>500</v>
      </c>
      <c r="P331" s="178"/>
      <c r="Q331" s="180">
        <f t="shared" si="77"/>
        <v>500</v>
      </c>
      <c r="R331" s="180"/>
      <c r="S331" s="180">
        <f t="shared" si="78"/>
        <v>500</v>
      </c>
      <c r="T331" s="180"/>
      <c r="U331" s="180">
        <f t="shared" si="79"/>
        <v>500</v>
      </c>
      <c r="V331" s="180"/>
      <c r="W331" s="180">
        <v>18000</v>
      </c>
      <c r="X331" s="182"/>
      <c r="Y331" s="185">
        <f t="shared" si="73"/>
        <v>18000</v>
      </c>
      <c r="Z331" s="180"/>
      <c r="AA331" s="180">
        <f t="shared" si="74"/>
        <v>18000</v>
      </c>
      <c r="AB331" s="180"/>
      <c r="AC331" s="180">
        <f t="shared" si="75"/>
        <v>18000</v>
      </c>
    </row>
    <row r="332" spans="1:29" ht="16.5" customHeight="1">
      <c r="A332" s="184"/>
      <c r="B332" s="200"/>
      <c r="C332" s="177">
        <v>4270</v>
      </c>
      <c r="D332" s="200" t="s">
        <v>295</v>
      </c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78"/>
      <c r="Q332" s="180"/>
      <c r="R332" s="180"/>
      <c r="S332" s="180"/>
      <c r="T332" s="180"/>
      <c r="U332" s="180"/>
      <c r="V332" s="180"/>
      <c r="W332" s="180">
        <v>500</v>
      </c>
      <c r="X332" s="182"/>
      <c r="Y332" s="185">
        <f aca="true" t="shared" si="84" ref="Y332:Y395">W332+X332</f>
        <v>500</v>
      </c>
      <c r="Z332" s="180"/>
      <c r="AA332" s="180">
        <f aca="true" t="shared" si="85" ref="AA332:AA395">Y332+Z332</f>
        <v>500</v>
      </c>
      <c r="AB332" s="180"/>
      <c r="AC332" s="180">
        <f aca="true" t="shared" si="86" ref="AC332:AC395">AA332+AB332</f>
        <v>500</v>
      </c>
    </row>
    <row r="333" spans="1:29" ht="16.5" customHeight="1">
      <c r="A333" s="184"/>
      <c r="B333" s="200"/>
      <c r="C333" s="177">
        <v>4280</v>
      </c>
      <c r="D333" s="202" t="s">
        <v>231</v>
      </c>
      <c r="E333" s="180">
        <v>7700</v>
      </c>
      <c r="F333" s="180"/>
      <c r="G333" s="180">
        <f t="shared" si="80"/>
        <v>7700</v>
      </c>
      <c r="H333" s="180"/>
      <c r="I333" s="180">
        <f t="shared" si="81"/>
        <v>7700</v>
      </c>
      <c r="J333" s="180"/>
      <c r="K333" s="180">
        <f t="shared" si="82"/>
        <v>7700</v>
      </c>
      <c r="L333" s="180"/>
      <c r="M333" s="180">
        <f t="shared" si="83"/>
        <v>7700</v>
      </c>
      <c r="N333" s="180"/>
      <c r="O333" s="180">
        <f t="shared" si="76"/>
        <v>7700</v>
      </c>
      <c r="P333" s="178"/>
      <c r="Q333" s="180">
        <f t="shared" si="77"/>
        <v>7700</v>
      </c>
      <c r="R333" s="180"/>
      <c r="S333" s="180">
        <f t="shared" si="78"/>
        <v>7700</v>
      </c>
      <c r="T333" s="180">
        <v>-2000</v>
      </c>
      <c r="U333" s="180">
        <f t="shared" si="79"/>
        <v>5700</v>
      </c>
      <c r="V333" s="180"/>
      <c r="W333" s="180">
        <v>700</v>
      </c>
      <c r="X333" s="182"/>
      <c r="Y333" s="185">
        <f t="shared" si="84"/>
        <v>700</v>
      </c>
      <c r="Z333" s="180"/>
      <c r="AA333" s="180">
        <f t="shared" si="85"/>
        <v>700</v>
      </c>
      <c r="AB333" s="180"/>
      <c r="AC333" s="180">
        <f t="shared" si="86"/>
        <v>700</v>
      </c>
    </row>
    <row r="334" spans="1:29" ht="16.5" customHeight="1">
      <c r="A334" s="184"/>
      <c r="B334" s="200"/>
      <c r="C334" s="177">
        <v>4300</v>
      </c>
      <c r="D334" s="200" t="s">
        <v>211</v>
      </c>
      <c r="E334" s="180">
        <v>1000</v>
      </c>
      <c r="F334" s="180"/>
      <c r="G334" s="180">
        <f t="shared" si="80"/>
        <v>1000</v>
      </c>
      <c r="H334" s="180"/>
      <c r="I334" s="180">
        <f t="shared" si="81"/>
        <v>1000</v>
      </c>
      <c r="J334" s="180"/>
      <c r="K334" s="180">
        <f t="shared" si="82"/>
        <v>1000</v>
      </c>
      <c r="L334" s="180"/>
      <c r="M334" s="180">
        <f t="shared" si="83"/>
        <v>1000</v>
      </c>
      <c r="N334" s="180"/>
      <c r="O334" s="180">
        <f t="shared" si="76"/>
        <v>1000</v>
      </c>
      <c r="P334" s="178"/>
      <c r="Q334" s="180">
        <f t="shared" si="77"/>
        <v>1000</v>
      </c>
      <c r="R334" s="180"/>
      <c r="S334" s="180">
        <f t="shared" si="78"/>
        <v>1000</v>
      </c>
      <c r="T334" s="180"/>
      <c r="U334" s="180">
        <f t="shared" si="79"/>
        <v>1000</v>
      </c>
      <c r="V334" s="180"/>
      <c r="W334" s="180">
        <v>6200</v>
      </c>
      <c r="X334" s="182"/>
      <c r="Y334" s="185">
        <f t="shared" si="84"/>
        <v>6200</v>
      </c>
      <c r="Z334" s="180"/>
      <c r="AA334" s="180">
        <f t="shared" si="85"/>
        <v>6200</v>
      </c>
      <c r="AB334" s="180"/>
      <c r="AC334" s="180">
        <f t="shared" si="86"/>
        <v>6200</v>
      </c>
    </row>
    <row r="335" spans="1:29" ht="16.5" customHeight="1">
      <c r="A335" s="184"/>
      <c r="B335" s="200"/>
      <c r="C335" s="177">
        <v>4350</v>
      </c>
      <c r="D335" s="200" t="s">
        <v>232</v>
      </c>
      <c r="E335" s="180">
        <v>12000</v>
      </c>
      <c r="F335" s="180"/>
      <c r="G335" s="180">
        <f t="shared" si="80"/>
        <v>12000</v>
      </c>
      <c r="H335" s="180"/>
      <c r="I335" s="180">
        <f t="shared" si="81"/>
        <v>12000</v>
      </c>
      <c r="J335" s="180"/>
      <c r="K335" s="180">
        <f t="shared" si="82"/>
        <v>12000</v>
      </c>
      <c r="L335" s="180"/>
      <c r="M335" s="180">
        <f t="shared" si="83"/>
        <v>12000</v>
      </c>
      <c r="N335" s="180">
        <v>1000</v>
      </c>
      <c r="O335" s="180">
        <f t="shared" si="76"/>
        <v>13000</v>
      </c>
      <c r="P335" s="178"/>
      <c r="Q335" s="180">
        <f t="shared" si="77"/>
        <v>13000</v>
      </c>
      <c r="R335" s="180"/>
      <c r="S335" s="180">
        <f t="shared" si="78"/>
        <v>13000</v>
      </c>
      <c r="T335" s="180"/>
      <c r="U335" s="180">
        <f t="shared" si="79"/>
        <v>13000</v>
      </c>
      <c r="V335" s="180"/>
      <c r="W335" s="180">
        <v>400</v>
      </c>
      <c r="X335" s="182"/>
      <c r="Y335" s="185">
        <f t="shared" si="84"/>
        <v>400</v>
      </c>
      <c r="Z335" s="180"/>
      <c r="AA335" s="180">
        <f t="shared" si="85"/>
        <v>400</v>
      </c>
      <c r="AB335" s="180"/>
      <c r="AC335" s="180">
        <f t="shared" si="86"/>
        <v>400</v>
      </c>
    </row>
    <row r="336" spans="1:29" ht="16.5" customHeight="1">
      <c r="A336" s="184"/>
      <c r="B336" s="200"/>
      <c r="C336" s="177">
        <v>4370</v>
      </c>
      <c r="D336" s="202" t="s">
        <v>234</v>
      </c>
      <c r="E336" s="180"/>
      <c r="F336" s="180"/>
      <c r="G336" s="180"/>
      <c r="H336" s="180">
        <v>5000</v>
      </c>
      <c r="I336" s="180">
        <f t="shared" si="81"/>
        <v>5000</v>
      </c>
      <c r="J336" s="180"/>
      <c r="K336" s="180">
        <f t="shared" si="82"/>
        <v>5000</v>
      </c>
      <c r="L336" s="180"/>
      <c r="M336" s="180">
        <f t="shared" si="83"/>
        <v>5000</v>
      </c>
      <c r="N336" s="180"/>
      <c r="O336" s="180">
        <f t="shared" si="76"/>
        <v>5000</v>
      </c>
      <c r="P336" s="178"/>
      <c r="Q336" s="180">
        <f t="shared" si="77"/>
        <v>5000</v>
      </c>
      <c r="R336" s="180"/>
      <c r="S336" s="180">
        <f t="shared" si="78"/>
        <v>5000</v>
      </c>
      <c r="T336" s="180"/>
      <c r="U336" s="180">
        <f t="shared" si="79"/>
        <v>5000</v>
      </c>
      <c r="V336" s="180"/>
      <c r="W336" s="180">
        <v>1200</v>
      </c>
      <c r="X336" s="182"/>
      <c r="Y336" s="185">
        <f t="shared" si="84"/>
        <v>1200</v>
      </c>
      <c r="Z336" s="180"/>
      <c r="AA336" s="180">
        <f t="shared" si="85"/>
        <v>1200</v>
      </c>
      <c r="AB336" s="180"/>
      <c r="AC336" s="180">
        <f t="shared" si="86"/>
        <v>1200</v>
      </c>
    </row>
    <row r="337" spans="1:29" ht="16.5" customHeight="1">
      <c r="A337" s="184"/>
      <c r="B337" s="200"/>
      <c r="C337" s="177">
        <v>4410</v>
      </c>
      <c r="D337" s="200" t="s">
        <v>273</v>
      </c>
      <c r="E337" s="180">
        <v>4500</v>
      </c>
      <c r="F337" s="180"/>
      <c r="G337" s="180">
        <f t="shared" si="80"/>
        <v>4500</v>
      </c>
      <c r="H337" s="180"/>
      <c r="I337" s="180">
        <f t="shared" si="81"/>
        <v>4500</v>
      </c>
      <c r="J337" s="180"/>
      <c r="K337" s="180">
        <f t="shared" si="82"/>
        <v>4500</v>
      </c>
      <c r="L337" s="180"/>
      <c r="M337" s="180">
        <f t="shared" si="83"/>
        <v>4500</v>
      </c>
      <c r="N337" s="180">
        <v>2500</v>
      </c>
      <c r="O337" s="180">
        <f t="shared" si="76"/>
        <v>7000</v>
      </c>
      <c r="P337" s="178"/>
      <c r="Q337" s="180">
        <f t="shared" si="77"/>
        <v>7000</v>
      </c>
      <c r="R337" s="180"/>
      <c r="S337" s="180">
        <f t="shared" si="78"/>
        <v>7000</v>
      </c>
      <c r="T337" s="180"/>
      <c r="U337" s="180">
        <f t="shared" si="79"/>
        <v>7000</v>
      </c>
      <c r="V337" s="180"/>
      <c r="W337" s="180">
        <v>400</v>
      </c>
      <c r="X337" s="182"/>
      <c r="Y337" s="185">
        <f t="shared" si="84"/>
        <v>400</v>
      </c>
      <c r="Z337" s="180"/>
      <c r="AA337" s="180">
        <f t="shared" si="85"/>
        <v>400</v>
      </c>
      <c r="AB337" s="180"/>
      <c r="AC337" s="180">
        <f t="shared" si="86"/>
        <v>400</v>
      </c>
    </row>
    <row r="338" spans="1:29" ht="16.5" customHeight="1">
      <c r="A338" s="184"/>
      <c r="B338" s="200"/>
      <c r="C338" s="177">
        <v>4430</v>
      </c>
      <c r="D338" s="200" t="s">
        <v>236</v>
      </c>
      <c r="E338" s="180">
        <v>500</v>
      </c>
      <c r="F338" s="180"/>
      <c r="G338" s="180">
        <f t="shared" si="80"/>
        <v>500</v>
      </c>
      <c r="H338" s="180"/>
      <c r="I338" s="180">
        <f t="shared" si="81"/>
        <v>500</v>
      </c>
      <c r="J338" s="180"/>
      <c r="K338" s="180">
        <f t="shared" si="82"/>
        <v>500</v>
      </c>
      <c r="L338" s="180"/>
      <c r="M338" s="180">
        <f t="shared" si="83"/>
        <v>500</v>
      </c>
      <c r="N338" s="180"/>
      <c r="O338" s="180">
        <f t="shared" si="76"/>
        <v>500</v>
      </c>
      <c r="P338" s="178"/>
      <c r="Q338" s="180">
        <f t="shared" si="77"/>
        <v>500</v>
      </c>
      <c r="R338" s="180"/>
      <c r="S338" s="180">
        <f t="shared" si="78"/>
        <v>500</v>
      </c>
      <c r="T338" s="180"/>
      <c r="U338" s="180">
        <f t="shared" si="79"/>
        <v>500</v>
      </c>
      <c r="V338" s="180"/>
      <c r="W338" s="180">
        <v>500</v>
      </c>
      <c r="X338" s="182"/>
      <c r="Y338" s="185">
        <f t="shared" si="84"/>
        <v>500</v>
      </c>
      <c r="Z338" s="180"/>
      <c r="AA338" s="180">
        <f t="shared" si="85"/>
        <v>500</v>
      </c>
      <c r="AB338" s="180"/>
      <c r="AC338" s="180">
        <f t="shared" si="86"/>
        <v>500</v>
      </c>
    </row>
    <row r="339" spans="1:29" ht="16.5" customHeight="1">
      <c r="A339" s="184"/>
      <c r="B339" s="200"/>
      <c r="C339" s="177">
        <v>4440</v>
      </c>
      <c r="D339" s="200" t="s">
        <v>237</v>
      </c>
      <c r="E339" s="180">
        <v>500</v>
      </c>
      <c r="F339" s="180"/>
      <c r="G339" s="180">
        <f t="shared" si="80"/>
        <v>500</v>
      </c>
      <c r="H339" s="180"/>
      <c r="I339" s="180">
        <f t="shared" si="81"/>
        <v>500</v>
      </c>
      <c r="J339" s="180"/>
      <c r="K339" s="180">
        <f t="shared" si="82"/>
        <v>500</v>
      </c>
      <c r="L339" s="180"/>
      <c r="M339" s="180">
        <f t="shared" si="83"/>
        <v>500</v>
      </c>
      <c r="N339" s="180"/>
      <c r="O339" s="180">
        <f t="shared" si="76"/>
        <v>500</v>
      </c>
      <c r="P339" s="178"/>
      <c r="Q339" s="180">
        <f t="shared" si="77"/>
        <v>500</v>
      </c>
      <c r="R339" s="180"/>
      <c r="S339" s="180">
        <f t="shared" si="78"/>
        <v>500</v>
      </c>
      <c r="T339" s="180"/>
      <c r="U339" s="180">
        <f t="shared" si="79"/>
        <v>500</v>
      </c>
      <c r="V339" s="180"/>
      <c r="W339" s="180">
        <v>17100</v>
      </c>
      <c r="X339" s="182"/>
      <c r="Y339" s="185">
        <f t="shared" si="84"/>
        <v>17100</v>
      </c>
      <c r="Z339" s="180"/>
      <c r="AA339" s="180">
        <f t="shared" si="85"/>
        <v>17100</v>
      </c>
      <c r="AB339" s="180"/>
      <c r="AC339" s="180">
        <f t="shared" si="86"/>
        <v>17100</v>
      </c>
    </row>
    <row r="340" spans="1:29" ht="16.5" customHeight="1">
      <c r="A340" s="184"/>
      <c r="B340" s="200"/>
      <c r="C340" s="177">
        <v>4740</v>
      </c>
      <c r="D340" s="203" t="s">
        <v>242</v>
      </c>
      <c r="E340" s="180">
        <v>500</v>
      </c>
      <c r="F340" s="180"/>
      <c r="G340" s="180">
        <f t="shared" si="80"/>
        <v>500</v>
      </c>
      <c r="H340" s="180">
        <v>1000</v>
      </c>
      <c r="I340" s="180">
        <f t="shared" si="81"/>
        <v>1500</v>
      </c>
      <c r="J340" s="180"/>
      <c r="K340" s="180">
        <f t="shared" si="82"/>
        <v>1500</v>
      </c>
      <c r="L340" s="180"/>
      <c r="M340" s="180">
        <f t="shared" si="83"/>
        <v>1500</v>
      </c>
      <c r="N340" s="180">
        <v>-163</v>
      </c>
      <c r="O340" s="180">
        <f t="shared" si="76"/>
        <v>1337</v>
      </c>
      <c r="P340" s="178"/>
      <c r="Q340" s="180">
        <f t="shared" si="77"/>
        <v>1337</v>
      </c>
      <c r="R340" s="180"/>
      <c r="S340" s="180">
        <f t="shared" si="78"/>
        <v>1337</v>
      </c>
      <c r="T340" s="180"/>
      <c r="U340" s="180">
        <f t="shared" si="79"/>
        <v>1337</v>
      </c>
      <c r="V340" s="180"/>
      <c r="W340" s="180">
        <v>1000</v>
      </c>
      <c r="X340" s="182"/>
      <c r="Y340" s="185">
        <f t="shared" si="84"/>
        <v>1000</v>
      </c>
      <c r="Z340" s="180"/>
      <c r="AA340" s="180">
        <f t="shared" si="85"/>
        <v>1000</v>
      </c>
      <c r="AB340" s="180"/>
      <c r="AC340" s="180">
        <f t="shared" si="86"/>
        <v>1000</v>
      </c>
    </row>
    <row r="341" spans="1:29" ht="16.5" customHeight="1">
      <c r="A341" s="184"/>
      <c r="B341" s="240"/>
      <c r="C341" s="255">
        <v>4750</v>
      </c>
      <c r="D341" s="201" t="s">
        <v>243</v>
      </c>
      <c r="E341" s="214">
        <v>7600</v>
      </c>
      <c r="F341" s="214"/>
      <c r="G341" s="180">
        <f t="shared" si="80"/>
        <v>7600</v>
      </c>
      <c r="H341" s="214"/>
      <c r="I341" s="180">
        <f t="shared" si="81"/>
        <v>7600</v>
      </c>
      <c r="J341" s="214"/>
      <c r="K341" s="180">
        <f t="shared" si="82"/>
        <v>7600</v>
      </c>
      <c r="L341" s="214"/>
      <c r="M341" s="180">
        <f t="shared" si="83"/>
        <v>7600</v>
      </c>
      <c r="N341" s="180"/>
      <c r="O341" s="180">
        <f t="shared" si="76"/>
        <v>7600</v>
      </c>
      <c r="P341" s="178"/>
      <c r="Q341" s="180">
        <f t="shared" si="77"/>
        <v>7600</v>
      </c>
      <c r="R341" s="180"/>
      <c r="S341" s="180">
        <f t="shared" si="78"/>
        <v>7600</v>
      </c>
      <c r="T341" s="180"/>
      <c r="U341" s="180">
        <f t="shared" si="79"/>
        <v>7600</v>
      </c>
      <c r="V341" s="180"/>
      <c r="W341" s="180">
        <v>1500</v>
      </c>
      <c r="X341" s="182"/>
      <c r="Y341" s="185">
        <f t="shared" si="84"/>
        <v>1500</v>
      </c>
      <c r="Z341" s="180"/>
      <c r="AA341" s="180">
        <f t="shared" si="85"/>
        <v>1500</v>
      </c>
      <c r="AB341" s="180"/>
      <c r="AC341" s="180">
        <f t="shared" si="86"/>
        <v>1500</v>
      </c>
    </row>
    <row r="342" spans="1:29" ht="16.5" customHeight="1">
      <c r="A342" s="216"/>
      <c r="B342" s="299" t="s">
        <v>343</v>
      </c>
      <c r="C342" s="234"/>
      <c r="D342" s="187"/>
      <c r="E342" s="189">
        <f>SUM(E324:E341)</f>
        <v>225242</v>
      </c>
      <c r="F342" s="189"/>
      <c r="G342" s="189">
        <f>SUM(G324:G341)</f>
        <v>225242</v>
      </c>
      <c r="H342" s="189">
        <f>SUM(H324:H341)</f>
        <v>6000</v>
      </c>
      <c r="I342" s="189">
        <f>SUM(I324:I341)</f>
        <v>231242</v>
      </c>
      <c r="J342" s="189"/>
      <c r="K342" s="189">
        <f>SUM(K324:K341)</f>
        <v>231242</v>
      </c>
      <c r="L342" s="189"/>
      <c r="M342" s="189">
        <f>SUM(M324:M341)</f>
        <v>231242</v>
      </c>
      <c r="N342" s="190">
        <f>SUM(N324:N341)</f>
        <v>3337</v>
      </c>
      <c r="O342" s="190">
        <f>M342+N342</f>
        <v>234579</v>
      </c>
      <c r="P342" s="271"/>
      <c r="Q342" s="190">
        <f t="shared" si="77"/>
        <v>234579</v>
      </c>
      <c r="R342" s="190">
        <f>SUM(R324:R341)</f>
        <v>18400</v>
      </c>
      <c r="S342" s="190">
        <f t="shared" si="78"/>
        <v>252979</v>
      </c>
      <c r="T342" s="190">
        <f>SUM(T324:T341)</f>
        <v>35190</v>
      </c>
      <c r="U342" s="190">
        <f>SUM(U324:U341)</f>
        <v>288169</v>
      </c>
      <c r="V342" s="190">
        <f>SUM(V324:V341)</f>
        <v>1179</v>
      </c>
      <c r="W342" s="190">
        <f>SUM(W324:W341)</f>
        <v>519000</v>
      </c>
      <c r="X342" s="190"/>
      <c r="Y342" s="192">
        <f t="shared" si="84"/>
        <v>519000</v>
      </c>
      <c r="Z342" s="190"/>
      <c r="AA342" s="190">
        <f t="shared" si="85"/>
        <v>519000</v>
      </c>
      <c r="AB342" s="190"/>
      <c r="AC342" s="190">
        <f t="shared" si="86"/>
        <v>519000</v>
      </c>
    </row>
    <row r="343" spans="1:29" ht="16.5" customHeight="1">
      <c r="A343" s="216"/>
      <c r="B343" s="243">
        <v>80140</v>
      </c>
      <c r="C343" s="300">
        <v>4010</v>
      </c>
      <c r="D343" s="301" t="s">
        <v>221</v>
      </c>
      <c r="E343" s="181">
        <v>440126</v>
      </c>
      <c r="F343" s="211"/>
      <c r="G343" s="181">
        <f>E343+F343</f>
        <v>440126</v>
      </c>
      <c r="H343" s="211"/>
      <c r="I343" s="181">
        <f>G343+H343</f>
        <v>440126</v>
      </c>
      <c r="J343" s="181"/>
      <c r="K343" s="181">
        <f>I343+J343</f>
        <v>440126</v>
      </c>
      <c r="L343" s="181"/>
      <c r="M343" s="181">
        <f>K343+L343</f>
        <v>440126</v>
      </c>
      <c r="N343" s="180"/>
      <c r="O343" s="180">
        <f aca="true" t="shared" si="87" ref="O343:O350">M343+N343</f>
        <v>440126</v>
      </c>
      <c r="P343" s="180"/>
      <c r="Q343" s="180">
        <f t="shared" si="77"/>
        <v>440126</v>
      </c>
      <c r="R343" s="180">
        <v>-7557</v>
      </c>
      <c r="S343" s="180">
        <f t="shared" si="78"/>
        <v>432569</v>
      </c>
      <c r="T343" s="180">
        <v>-9682</v>
      </c>
      <c r="U343" s="180">
        <f aca="true" t="shared" si="88" ref="U343:U349">S343+T343</f>
        <v>422887</v>
      </c>
      <c r="V343" s="180">
        <v>453</v>
      </c>
      <c r="W343" s="180">
        <v>538758</v>
      </c>
      <c r="X343" s="182"/>
      <c r="Y343" s="185">
        <f t="shared" si="84"/>
        <v>538758</v>
      </c>
      <c r="Z343" s="180"/>
      <c r="AA343" s="180">
        <f t="shared" si="85"/>
        <v>538758</v>
      </c>
      <c r="AB343" s="180"/>
      <c r="AC343" s="180">
        <f t="shared" si="86"/>
        <v>538758</v>
      </c>
    </row>
    <row r="344" spans="1:29" ht="16.5" customHeight="1">
      <c r="A344" s="216"/>
      <c r="B344" s="302" t="s">
        <v>344</v>
      </c>
      <c r="C344" s="177">
        <v>4040</v>
      </c>
      <c r="D344" s="200" t="s">
        <v>223</v>
      </c>
      <c r="E344" s="180">
        <v>27874</v>
      </c>
      <c r="F344" s="185"/>
      <c r="G344" s="180">
        <f aca="true" t="shared" si="89" ref="G344:G349">E344+F344</f>
        <v>27874</v>
      </c>
      <c r="H344" s="185"/>
      <c r="I344" s="180">
        <f aca="true" t="shared" si="90" ref="I344:I349">G344+H344</f>
        <v>27874</v>
      </c>
      <c r="J344" s="180"/>
      <c r="K344" s="180">
        <f aca="true" t="shared" si="91" ref="K344:K349">I344+J344</f>
        <v>27874</v>
      </c>
      <c r="L344" s="180"/>
      <c r="M344" s="180">
        <f aca="true" t="shared" si="92" ref="M344:M349">K344+L344</f>
        <v>27874</v>
      </c>
      <c r="N344" s="180"/>
      <c r="O344" s="180">
        <f t="shared" si="87"/>
        <v>27874</v>
      </c>
      <c r="P344" s="178"/>
      <c r="Q344" s="180">
        <f t="shared" si="77"/>
        <v>27874</v>
      </c>
      <c r="R344" s="180"/>
      <c r="S344" s="180">
        <f t="shared" si="78"/>
        <v>27874</v>
      </c>
      <c r="T344" s="180"/>
      <c r="U344" s="180">
        <f t="shared" si="88"/>
        <v>27874</v>
      </c>
      <c r="V344" s="180"/>
      <c r="W344" s="180">
        <v>38542</v>
      </c>
      <c r="X344" s="182"/>
      <c r="Y344" s="185">
        <f t="shared" si="84"/>
        <v>38542</v>
      </c>
      <c r="Z344" s="180"/>
      <c r="AA344" s="180">
        <f t="shared" si="85"/>
        <v>38542</v>
      </c>
      <c r="AB344" s="180"/>
      <c r="AC344" s="180">
        <f t="shared" si="86"/>
        <v>38542</v>
      </c>
    </row>
    <row r="345" spans="1:29" ht="16.5" customHeight="1">
      <c r="A345" s="216"/>
      <c r="B345" s="250" t="s">
        <v>345</v>
      </c>
      <c r="C345" s="177">
        <v>4110</v>
      </c>
      <c r="D345" s="200" t="s">
        <v>224</v>
      </c>
      <c r="E345" s="180">
        <v>76000</v>
      </c>
      <c r="F345" s="185"/>
      <c r="G345" s="180">
        <f t="shared" si="89"/>
        <v>76000</v>
      </c>
      <c r="H345" s="185"/>
      <c r="I345" s="180">
        <f t="shared" si="90"/>
        <v>76000</v>
      </c>
      <c r="J345" s="180"/>
      <c r="K345" s="180">
        <f t="shared" si="91"/>
        <v>76000</v>
      </c>
      <c r="L345" s="180"/>
      <c r="M345" s="180">
        <f t="shared" si="92"/>
        <v>76000</v>
      </c>
      <c r="N345" s="180"/>
      <c r="O345" s="180">
        <f t="shared" si="87"/>
        <v>76000</v>
      </c>
      <c r="P345" s="178"/>
      <c r="Q345" s="180">
        <f t="shared" si="77"/>
        <v>76000</v>
      </c>
      <c r="R345" s="180">
        <v>990</v>
      </c>
      <c r="S345" s="180">
        <f t="shared" si="78"/>
        <v>76990</v>
      </c>
      <c r="T345" s="180">
        <v>-218</v>
      </c>
      <c r="U345" s="180">
        <f t="shared" si="88"/>
        <v>76772</v>
      </c>
      <c r="V345" s="180"/>
      <c r="W345" s="180">
        <v>82000</v>
      </c>
      <c r="X345" s="182"/>
      <c r="Y345" s="185">
        <f t="shared" si="84"/>
        <v>82000</v>
      </c>
      <c r="Z345" s="180"/>
      <c r="AA345" s="180">
        <f t="shared" si="85"/>
        <v>82000</v>
      </c>
      <c r="AB345" s="180"/>
      <c r="AC345" s="180">
        <f t="shared" si="86"/>
        <v>82000</v>
      </c>
    </row>
    <row r="346" spans="1:29" ht="16.5" customHeight="1">
      <c r="A346" s="216"/>
      <c r="B346" s="208" t="s">
        <v>346</v>
      </c>
      <c r="C346" s="177">
        <v>4120</v>
      </c>
      <c r="D346" s="245" t="s">
        <v>225</v>
      </c>
      <c r="E346" s="180">
        <v>11000</v>
      </c>
      <c r="F346" s="185"/>
      <c r="G346" s="180">
        <f t="shared" si="89"/>
        <v>11000</v>
      </c>
      <c r="H346" s="185"/>
      <c r="I346" s="180">
        <f t="shared" si="90"/>
        <v>11000</v>
      </c>
      <c r="J346" s="180"/>
      <c r="K346" s="180">
        <f t="shared" si="91"/>
        <v>11000</v>
      </c>
      <c r="L346" s="180"/>
      <c r="M346" s="180">
        <f t="shared" si="92"/>
        <v>11000</v>
      </c>
      <c r="N346" s="180"/>
      <c r="O346" s="180">
        <f t="shared" si="87"/>
        <v>11000</v>
      </c>
      <c r="P346" s="178"/>
      <c r="Q346" s="180">
        <f t="shared" si="77"/>
        <v>11000</v>
      </c>
      <c r="R346" s="180">
        <v>-463</v>
      </c>
      <c r="S346" s="180">
        <f t="shared" si="78"/>
        <v>10537</v>
      </c>
      <c r="T346" s="180">
        <v>-30</v>
      </c>
      <c r="U346" s="180">
        <f t="shared" si="88"/>
        <v>10507</v>
      </c>
      <c r="V346" s="180"/>
      <c r="W346" s="180">
        <v>11000</v>
      </c>
      <c r="X346" s="182"/>
      <c r="Y346" s="185">
        <f t="shared" si="84"/>
        <v>11000</v>
      </c>
      <c r="Z346" s="180"/>
      <c r="AA346" s="180">
        <f t="shared" si="85"/>
        <v>11000</v>
      </c>
      <c r="AB346" s="180"/>
      <c r="AC346" s="180">
        <f t="shared" si="86"/>
        <v>11000</v>
      </c>
    </row>
    <row r="347" spans="1:29" ht="16.5" customHeight="1">
      <c r="A347" s="216"/>
      <c r="B347" s="250" t="s">
        <v>347</v>
      </c>
      <c r="C347" s="177">
        <v>4410</v>
      </c>
      <c r="D347" s="245" t="s">
        <v>273</v>
      </c>
      <c r="E347" s="180">
        <v>1000</v>
      </c>
      <c r="F347" s="185"/>
      <c r="G347" s="180">
        <f t="shared" si="89"/>
        <v>1000</v>
      </c>
      <c r="H347" s="185"/>
      <c r="I347" s="180">
        <f t="shared" si="90"/>
        <v>1000</v>
      </c>
      <c r="J347" s="180"/>
      <c r="K347" s="180">
        <f t="shared" si="91"/>
        <v>1000</v>
      </c>
      <c r="L347" s="180"/>
      <c r="M347" s="180">
        <f t="shared" si="92"/>
        <v>1000</v>
      </c>
      <c r="N347" s="180"/>
      <c r="O347" s="180">
        <f t="shared" si="87"/>
        <v>1000</v>
      </c>
      <c r="P347" s="178"/>
      <c r="Q347" s="180">
        <f t="shared" si="77"/>
        <v>1000</v>
      </c>
      <c r="R347" s="180">
        <v>-544</v>
      </c>
      <c r="S347" s="180">
        <f t="shared" si="78"/>
        <v>456</v>
      </c>
      <c r="T347" s="180">
        <v>-68</v>
      </c>
      <c r="U347" s="180">
        <f t="shared" si="88"/>
        <v>388</v>
      </c>
      <c r="V347" s="180"/>
      <c r="W347" s="180">
        <v>200</v>
      </c>
      <c r="X347" s="182"/>
      <c r="Y347" s="185">
        <f t="shared" si="84"/>
        <v>200</v>
      </c>
      <c r="Z347" s="180"/>
      <c r="AA347" s="180">
        <f t="shared" si="85"/>
        <v>200</v>
      </c>
      <c r="AB347" s="180"/>
      <c r="AC347" s="180">
        <f t="shared" si="86"/>
        <v>200</v>
      </c>
    </row>
    <row r="348" spans="1:29" ht="16.5" customHeight="1">
      <c r="A348" s="216"/>
      <c r="B348" s="208"/>
      <c r="C348" s="303">
        <v>4430</v>
      </c>
      <c r="D348" s="201" t="s">
        <v>236</v>
      </c>
      <c r="E348" s="180">
        <v>2126</v>
      </c>
      <c r="F348" s="185"/>
      <c r="G348" s="180">
        <f t="shared" si="89"/>
        <v>2126</v>
      </c>
      <c r="H348" s="185"/>
      <c r="I348" s="180">
        <f t="shared" si="90"/>
        <v>2126</v>
      </c>
      <c r="J348" s="180"/>
      <c r="K348" s="180">
        <f t="shared" si="91"/>
        <v>2126</v>
      </c>
      <c r="L348" s="180"/>
      <c r="M348" s="180">
        <f t="shared" si="92"/>
        <v>2126</v>
      </c>
      <c r="N348" s="180"/>
      <c r="O348" s="180">
        <f t="shared" si="87"/>
        <v>2126</v>
      </c>
      <c r="P348" s="178"/>
      <c r="Q348" s="180">
        <f t="shared" si="77"/>
        <v>2126</v>
      </c>
      <c r="R348" s="180">
        <v>-1608</v>
      </c>
      <c r="S348" s="180">
        <f t="shared" si="78"/>
        <v>518</v>
      </c>
      <c r="T348" s="180"/>
      <c r="U348" s="180">
        <f t="shared" si="88"/>
        <v>518</v>
      </c>
      <c r="V348" s="180">
        <v>150</v>
      </c>
      <c r="W348" s="180">
        <v>10500</v>
      </c>
      <c r="X348" s="182"/>
      <c r="Y348" s="185">
        <f t="shared" si="84"/>
        <v>10500</v>
      </c>
      <c r="Z348" s="180"/>
      <c r="AA348" s="180">
        <f t="shared" si="85"/>
        <v>10500</v>
      </c>
      <c r="AB348" s="180"/>
      <c r="AC348" s="180">
        <f t="shared" si="86"/>
        <v>10500</v>
      </c>
    </row>
    <row r="349" spans="1:29" ht="16.5" customHeight="1">
      <c r="A349" s="216"/>
      <c r="B349" s="208"/>
      <c r="C349" s="177">
        <v>4440</v>
      </c>
      <c r="D349" s="250" t="s">
        <v>237</v>
      </c>
      <c r="E349" s="180">
        <v>28000</v>
      </c>
      <c r="F349" s="185"/>
      <c r="G349" s="180">
        <f t="shared" si="89"/>
        <v>28000</v>
      </c>
      <c r="H349" s="185"/>
      <c r="I349" s="180">
        <f t="shared" si="90"/>
        <v>28000</v>
      </c>
      <c r="J349" s="180"/>
      <c r="K349" s="180">
        <f t="shared" si="91"/>
        <v>28000</v>
      </c>
      <c r="L349" s="180"/>
      <c r="M349" s="180">
        <f t="shared" si="92"/>
        <v>28000</v>
      </c>
      <c r="N349" s="180"/>
      <c r="O349" s="180">
        <f t="shared" si="87"/>
        <v>28000</v>
      </c>
      <c r="P349" s="178"/>
      <c r="Q349" s="180">
        <f t="shared" si="77"/>
        <v>28000</v>
      </c>
      <c r="R349" s="180"/>
      <c r="S349" s="180">
        <f t="shared" si="78"/>
        <v>28000</v>
      </c>
      <c r="T349" s="180"/>
      <c r="U349" s="180">
        <f t="shared" si="88"/>
        <v>28000</v>
      </c>
      <c r="V349" s="180"/>
      <c r="W349" s="180">
        <v>38000</v>
      </c>
      <c r="X349" s="182"/>
      <c r="Y349" s="185">
        <f t="shared" si="84"/>
        <v>38000</v>
      </c>
      <c r="Z349" s="180"/>
      <c r="AA349" s="180">
        <f t="shared" si="85"/>
        <v>38000</v>
      </c>
      <c r="AB349" s="180"/>
      <c r="AC349" s="180">
        <f t="shared" si="86"/>
        <v>38000</v>
      </c>
    </row>
    <row r="350" spans="1:29" ht="16.5" customHeight="1">
      <c r="A350" s="216"/>
      <c r="B350" s="232" t="s">
        <v>344</v>
      </c>
      <c r="C350" s="252"/>
      <c r="D350" s="232"/>
      <c r="E350" s="210">
        <f>SUM(E343:E349)</f>
        <v>586126</v>
      </c>
      <c r="F350" s="210">
        <f>SUM(F343:F349)</f>
        <v>0</v>
      </c>
      <c r="G350" s="197">
        <f>SUM(G343:G349)</f>
        <v>586126</v>
      </c>
      <c r="H350" s="210">
        <f>SUM(H343:H349)</f>
        <v>0</v>
      </c>
      <c r="I350" s="197">
        <f>SUM(I343:I349)</f>
        <v>586126</v>
      </c>
      <c r="J350" s="210"/>
      <c r="K350" s="197">
        <f>SUM(K343:K349)</f>
        <v>586126</v>
      </c>
      <c r="L350" s="210"/>
      <c r="M350" s="197">
        <f>SUM(M343:M349)</f>
        <v>586126</v>
      </c>
      <c r="N350" s="181"/>
      <c r="O350" s="260">
        <f t="shared" si="87"/>
        <v>586126</v>
      </c>
      <c r="P350" s="179"/>
      <c r="Q350" s="260">
        <f t="shared" si="77"/>
        <v>586126</v>
      </c>
      <c r="R350" s="260">
        <f aca="true" t="shared" si="93" ref="R350:W350">SUM(R343:R349)</f>
        <v>-9182</v>
      </c>
      <c r="S350" s="260">
        <f t="shared" si="93"/>
        <v>576944</v>
      </c>
      <c r="T350" s="260">
        <f t="shared" si="93"/>
        <v>-9998</v>
      </c>
      <c r="U350" s="260">
        <f t="shared" si="93"/>
        <v>566946</v>
      </c>
      <c r="V350" s="260">
        <f t="shared" si="93"/>
        <v>603</v>
      </c>
      <c r="W350" s="260">
        <f t="shared" si="93"/>
        <v>719000</v>
      </c>
      <c r="X350" s="190"/>
      <c r="Y350" s="304">
        <f t="shared" si="84"/>
        <v>719000</v>
      </c>
      <c r="Z350" s="260"/>
      <c r="AA350" s="260">
        <f t="shared" si="85"/>
        <v>719000</v>
      </c>
      <c r="AB350" s="260"/>
      <c r="AC350" s="260">
        <f t="shared" si="86"/>
        <v>719000</v>
      </c>
    </row>
    <row r="351" spans="1:29" ht="16.5" customHeight="1">
      <c r="A351" s="216"/>
      <c r="B351" s="305" t="s">
        <v>348</v>
      </c>
      <c r="C351" s="241"/>
      <c r="D351" s="30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4"/>
      <c r="O351" s="214"/>
      <c r="P351" s="226"/>
      <c r="Q351" s="214"/>
      <c r="R351" s="306"/>
      <c r="S351" s="306"/>
      <c r="T351" s="306"/>
      <c r="U351" s="306"/>
      <c r="V351" s="306"/>
      <c r="W351" s="306"/>
      <c r="X351" s="190"/>
      <c r="Y351" s="306"/>
      <c r="Z351" s="306"/>
      <c r="AA351" s="306"/>
      <c r="AB351" s="306"/>
      <c r="AC351" s="306"/>
    </row>
    <row r="352" spans="1:29" ht="16.5" customHeight="1">
      <c r="A352" s="216"/>
      <c r="B352" s="243">
        <v>80195</v>
      </c>
      <c r="C352" s="195"/>
      <c r="D352" s="307"/>
      <c r="E352" s="211"/>
      <c r="F352" s="211"/>
      <c r="G352" s="181"/>
      <c r="H352" s="211"/>
      <c r="I352" s="181"/>
      <c r="J352" s="181"/>
      <c r="K352" s="181"/>
      <c r="L352" s="181"/>
      <c r="M352" s="181"/>
      <c r="N352" s="181"/>
      <c r="O352" s="181"/>
      <c r="P352" s="178"/>
      <c r="Q352" s="180"/>
      <c r="R352" s="180"/>
      <c r="S352" s="180"/>
      <c r="T352" s="180"/>
      <c r="U352" s="180"/>
      <c r="V352" s="180"/>
      <c r="W352" s="180"/>
      <c r="X352" s="182"/>
      <c r="Y352" s="185"/>
      <c r="Z352" s="180"/>
      <c r="AA352" s="180"/>
      <c r="AB352" s="180"/>
      <c r="AC352" s="180"/>
    </row>
    <row r="353" spans="1:29" ht="16.5" customHeight="1">
      <c r="A353" s="216"/>
      <c r="B353" s="208" t="s">
        <v>301</v>
      </c>
      <c r="C353" s="177">
        <v>4440</v>
      </c>
      <c r="D353" s="208" t="s">
        <v>349</v>
      </c>
      <c r="E353" s="185"/>
      <c r="F353" s="185">
        <v>9500</v>
      </c>
      <c r="G353" s="180">
        <f>E353+F353</f>
        <v>9500</v>
      </c>
      <c r="H353" s="185"/>
      <c r="I353" s="180">
        <f>G353+H353</f>
        <v>9500</v>
      </c>
      <c r="J353" s="180"/>
      <c r="K353" s="180">
        <f>I353+J353</f>
        <v>9500</v>
      </c>
      <c r="L353" s="180"/>
      <c r="M353" s="180">
        <f>K353+L353</f>
        <v>9500</v>
      </c>
      <c r="N353" s="180"/>
      <c r="O353" s="180">
        <f>M353+N353</f>
        <v>9500</v>
      </c>
      <c r="P353" s="178"/>
      <c r="Q353" s="180">
        <f>O353+P353</f>
        <v>9500</v>
      </c>
      <c r="R353" s="180"/>
      <c r="S353" s="180">
        <f t="shared" si="78"/>
        <v>9500</v>
      </c>
      <c r="T353" s="180"/>
      <c r="U353" s="180">
        <f>S353+T353</f>
        <v>9500</v>
      </c>
      <c r="V353" s="180"/>
      <c r="W353" s="180">
        <v>141634</v>
      </c>
      <c r="X353" s="182"/>
      <c r="Y353" s="185">
        <f t="shared" si="84"/>
        <v>141634</v>
      </c>
      <c r="Z353" s="180"/>
      <c r="AA353" s="180">
        <f t="shared" si="85"/>
        <v>141634</v>
      </c>
      <c r="AB353" s="180"/>
      <c r="AC353" s="180">
        <f t="shared" si="86"/>
        <v>141634</v>
      </c>
    </row>
    <row r="354" spans="1:29" ht="16.5" customHeight="1">
      <c r="A354" s="216"/>
      <c r="B354" s="220" t="s">
        <v>350</v>
      </c>
      <c r="C354" s="187"/>
      <c r="D354" s="220"/>
      <c r="E354" s="215">
        <f>SUM(E352:E353)</f>
        <v>0</v>
      </c>
      <c r="F354" s="215">
        <f>SUM(F352:F353)</f>
        <v>9500</v>
      </c>
      <c r="G354" s="215">
        <f>SUM(G352:G353)</f>
        <v>9500</v>
      </c>
      <c r="H354" s="215"/>
      <c r="I354" s="215">
        <f>SUM(I352:I353)</f>
        <v>9500</v>
      </c>
      <c r="J354" s="215"/>
      <c r="K354" s="215">
        <f>SUM(K352:K353)</f>
        <v>9500</v>
      </c>
      <c r="L354" s="215"/>
      <c r="M354" s="215">
        <f>SUM(M352:M353)</f>
        <v>9500</v>
      </c>
      <c r="N354" s="272"/>
      <c r="O354" s="190">
        <f>M354+N354</f>
        <v>9500</v>
      </c>
      <c r="P354" s="271"/>
      <c r="Q354" s="190">
        <f>O354+P354</f>
        <v>9500</v>
      </c>
      <c r="R354" s="190"/>
      <c r="S354" s="190">
        <f t="shared" si="78"/>
        <v>9500</v>
      </c>
      <c r="T354" s="190"/>
      <c r="U354" s="190">
        <f>SUM(U353:U353)</f>
        <v>9500</v>
      </c>
      <c r="V354" s="190"/>
      <c r="W354" s="190">
        <f>SUM(W352:W353)</f>
        <v>141634</v>
      </c>
      <c r="X354" s="190"/>
      <c r="Y354" s="192">
        <f t="shared" si="84"/>
        <v>141634</v>
      </c>
      <c r="Z354" s="190"/>
      <c r="AA354" s="190">
        <f t="shared" si="85"/>
        <v>141634</v>
      </c>
      <c r="AB354" s="190"/>
      <c r="AC354" s="190">
        <f t="shared" si="86"/>
        <v>141634</v>
      </c>
    </row>
    <row r="355" spans="1:29" ht="16.5" customHeight="1">
      <c r="A355" s="178"/>
      <c r="B355" s="222">
        <v>80146</v>
      </c>
      <c r="C355" s="243"/>
      <c r="D355" s="179"/>
      <c r="E355" s="179"/>
      <c r="F355" s="179"/>
      <c r="G355" s="179"/>
      <c r="H355" s="179"/>
      <c r="I355" s="179"/>
      <c r="J355" s="179">
        <v>180</v>
      </c>
      <c r="K355" s="179">
        <f>I355+J355</f>
        <v>180</v>
      </c>
      <c r="L355" s="179"/>
      <c r="M355" s="179">
        <f>K355+L355</f>
        <v>180</v>
      </c>
      <c r="N355" s="180"/>
      <c r="O355" s="180">
        <f>M355+N355</f>
        <v>180</v>
      </c>
      <c r="P355" s="178"/>
      <c r="Q355" s="180">
        <f>O355+P355</f>
        <v>180</v>
      </c>
      <c r="R355" s="180"/>
      <c r="S355" s="180">
        <f t="shared" si="78"/>
        <v>180</v>
      </c>
      <c r="T355" s="180">
        <v>830</v>
      </c>
      <c r="U355" s="180">
        <f>S355+T355</f>
        <v>1010</v>
      </c>
      <c r="V355" s="180"/>
      <c r="W355" s="180"/>
      <c r="X355" s="182"/>
      <c r="Y355" s="185"/>
      <c r="Z355" s="180"/>
      <c r="AA355" s="180"/>
      <c r="AB355" s="180"/>
      <c r="AC355" s="180"/>
    </row>
    <row r="356" spans="1:29" ht="16.5" customHeight="1">
      <c r="A356" s="178"/>
      <c r="B356" s="200" t="s">
        <v>351</v>
      </c>
      <c r="C356" s="244">
        <v>4700</v>
      </c>
      <c r="D356" s="201" t="s">
        <v>241</v>
      </c>
      <c r="E356" s="180">
        <v>77661</v>
      </c>
      <c r="F356" s="180">
        <v>-74200</v>
      </c>
      <c r="G356" s="180">
        <f>E356+F356</f>
        <v>3461</v>
      </c>
      <c r="H356" s="180"/>
      <c r="I356" s="180">
        <f>G356+H356</f>
        <v>3461</v>
      </c>
      <c r="J356" s="180">
        <v>-180</v>
      </c>
      <c r="K356" s="180">
        <f>I356+J356</f>
        <v>3281</v>
      </c>
      <c r="L356" s="180"/>
      <c r="M356" s="180">
        <f>K356+L356</f>
        <v>3281</v>
      </c>
      <c r="N356" s="180"/>
      <c r="O356" s="180">
        <f>M356+N356</f>
        <v>3281</v>
      </c>
      <c r="P356" s="178"/>
      <c r="Q356" s="180">
        <f>O356+P356</f>
        <v>3281</v>
      </c>
      <c r="R356" s="180"/>
      <c r="S356" s="180">
        <f t="shared" si="78"/>
        <v>3281</v>
      </c>
      <c r="T356" s="180">
        <v>-830</v>
      </c>
      <c r="U356" s="180">
        <f>S356+T356</f>
        <v>2451</v>
      </c>
      <c r="V356" s="180">
        <v>15</v>
      </c>
      <c r="W356" s="180">
        <v>80000</v>
      </c>
      <c r="X356" s="182"/>
      <c r="Y356" s="185">
        <f t="shared" si="84"/>
        <v>80000</v>
      </c>
      <c r="Z356" s="180">
        <v>-24000</v>
      </c>
      <c r="AA356" s="180">
        <f t="shared" si="85"/>
        <v>56000</v>
      </c>
      <c r="AB356" s="180"/>
      <c r="AC356" s="180">
        <f t="shared" si="86"/>
        <v>56000</v>
      </c>
    </row>
    <row r="357" spans="1:29" ht="16.5" customHeight="1">
      <c r="A357" s="178"/>
      <c r="B357" s="200" t="s">
        <v>352</v>
      </c>
      <c r="C357" s="244">
        <v>4300</v>
      </c>
      <c r="D357" s="200" t="s">
        <v>211</v>
      </c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78"/>
      <c r="Q357" s="180"/>
      <c r="R357" s="180"/>
      <c r="S357" s="180"/>
      <c r="T357" s="180"/>
      <c r="U357" s="180"/>
      <c r="V357" s="180"/>
      <c r="W357" s="180"/>
      <c r="X357" s="182"/>
      <c r="Y357" s="185">
        <v>0</v>
      </c>
      <c r="Z357" s="180">
        <v>15000</v>
      </c>
      <c r="AA357" s="180">
        <v>15000</v>
      </c>
      <c r="AB357" s="180"/>
      <c r="AC357" s="180">
        <f t="shared" si="86"/>
        <v>15000</v>
      </c>
    </row>
    <row r="358" spans="1:29" ht="16.5" customHeight="1">
      <c r="A358" s="178"/>
      <c r="B358" s="200"/>
      <c r="C358" s="160"/>
      <c r="D358" s="226"/>
      <c r="E358" s="180"/>
      <c r="F358" s="180"/>
      <c r="G358" s="180"/>
      <c r="H358" s="180">
        <v>26000</v>
      </c>
      <c r="I358" s="180">
        <f>G358+H358</f>
        <v>26000</v>
      </c>
      <c r="J358" s="180"/>
      <c r="K358" s="180">
        <f>I358+J358</f>
        <v>26000</v>
      </c>
      <c r="L358" s="180"/>
      <c r="M358" s="180">
        <f>K358+L358</f>
        <v>26000</v>
      </c>
      <c r="N358" s="180"/>
      <c r="O358" s="180">
        <f>M358+N358</f>
        <v>26000</v>
      </c>
      <c r="P358" s="178"/>
      <c r="Q358" s="180">
        <f>O358+P358</f>
        <v>26000</v>
      </c>
      <c r="R358" s="180"/>
      <c r="S358" s="180">
        <f t="shared" si="78"/>
        <v>26000</v>
      </c>
      <c r="T358" s="180">
        <v>-1380</v>
      </c>
      <c r="U358" s="180">
        <f>S358+T358</f>
        <v>24620</v>
      </c>
      <c r="V358" s="180">
        <v>-184</v>
      </c>
      <c r="W358" s="180"/>
      <c r="X358" s="182"/>
      <c r="Y358" s="185"/>
      <c r="Z358" s="180"/>
      <c r="AA358" s="180"/>
      <c r="AB358" s="180"/>
      <c r="AC358" s="180"/>
    </row>
    <row r="359" spans="1:29" ht="16.5" customHeight="1">
      <c r="A359" s="305"/>
      <c r="B359" s="251" t="s">
        <v>353</v>
      </c>
      <c r="C359" s="251"/>
      <c r="D359" s="232"/>
      <c r="E359" s="189">
        <f aca="true" t="shared" si="94" ref="E359:K359">SUM(E355:E358)</f>
        <v>77661</v>
      </c>
      <c r="F359" s="189">
        <f t="shared" si="94"/>
        <v>-74200</v>
      </c>
      <c r="G359" s="189">
        <f t="shared" si="94"/>
        <v>3461</v>
      </c>
      <c r="H359" s="189">
        <f t="shared" si="94"/>
        <v>26000</v>
      </c>
      <c r="I359" s="189">
        <f t="shared" si="94"/>
        <v>29461</v>
      </c>
      <c r="J359" s="189">
        <f t="shared" si="94"/>
        <v>0</v>
      </c>
      <c r="K359" s="189">
        <f t="shared" si="94"/>
        <v>29461</v>
      </c>
      <c r="L359" s="189"/>
      <c r="M359" s="189">
        <f>SUM(M355:M358)</f>
        <v>29461</v>
      </c>
      <c r="N359" s="272"/>
      <c r="O359" s="190">
        <f>M359+N359</f>
        <v>29461</v>
      </c>
      <c r="P359" s="271"/>
      <c r="Q359" s="190">
        <f>O359+P359</f>
        <v>29461</v>
      </c>
      <c r="R359" s="190">
        <v>0</v>
      </c>
      <c r="S359" s="190">
        <f>Q359+R359</f>
        <v>29461</v>
      </c>
      <c r="T359" s="190">
        <f>SUM(T355:T358)</f>
        <v>-1380</v>
      </c>
      <c r="U359" s="190">
        <f>SUM(U355:U358)</f>
        <v>28081</v>
      </c>
      <c r="V359" s="190">
        <f>SUM(V355:V358)</f>
        <v>-169</v>
      </c>
      <c r="W359" s="190">
        <f>SUM(W355:W358)</f>
        <v>80000</v>
      </c>
      <c r="X359" s="190"/>
      <c r="Y359" s="192">
        <f t="shared" si="84"/>
        <v>80000</v>
      </c>
      <c r="Z359" s="190">
        <f>SUM(Z355:Z358)</f>
        <v>-9000</v>
      </c>
      <c r="AA359" s="190">
        <f>SUM(AA356:AA358)</f>
        <v>71000</v>
      </c>
      <c r="AB359" s="190"/>
      <c r="AC359" s="190">
        <f t="shared" si="86"/>
        <v>71000</v>
      </c>
    </row>
    <row r="360" spans="1:29" ht="25.5" customHeight="1">
      <c r="A360" s="186" t="s">
        <v>142</v>
      </c>
      <c r="B360" s="221"/>
      <c r="C360" s="188"/>
      <c r="D360" s="217"/>
      <c r="E360" s="215" t="e">
        <f>E359+E354+#REF!+#REF!+#REF!+#REF!+#REF!+#REF!+#REF!+#REF!+#REF!+#REF!</f>
        <v>#REF!</v>
      </c>
      <c r="F360" s="215" t="e">
        <f>F359+F354+#REF!+#REF!+#REF!+#REF!+#REF!+#REF!+#REF!+#REF!+#REF!+#REF!</f>
        <v>#REF!</v>
      </c>
      <c r="G360" s="215" t="e">
        <f>G359+G354+#REF!+#REF!+#REF!+#REF!+#REF!+#REF!+#REF!+#REF!+#REF!+#REF!+#REF!</f>
        <v>#REF!</v>
      </c>
      <c r="H360" s="215" t="e">
        <f>H359+H354+#REF!+#REF!+#REF!+#REF!+#REF!+#REF!+#REF!+#REF!+#REF!+#REF!</f>
        <v>#REF!</v>
      </c>
      <c r="I360" s="215" t="e">
        <f>I359+I354+#REF!+#REF!+#REF!+#REF!+#REF!+#REF!+#REF!+#REF!+#REF!+#REF!+#REF!</f>
        <v>#REF!</v>
      </c>
      <c r="J360" s="215" t="e">
        <f>J359+J354+#REF!+#REF!+#REF!+#REF!+#REF!+#REF!+#REF!+#REF!+#REF!+#REF!</f>
        <v>#REF!</v>
      </c>
      <c r="K360" s="215" t="e">
        <f>K359+K354+#REF!+#REF!+#REF!+#REF!+#REF!+#REF!+#REF!+#REF!+#REF!+#REF!+#REF!</f>
        <v>#REF!</v>
      </c>
      <c r="L360" s="215" t="e">
        <f>L359+L354+#REF!+#REF!+#REF!+#REF!+#REF!+#REF!+#REF!+#REF!+#REF!+#REF!</f>
        <v>#REF!</v>
      </c>
      <c r="M360" s="215" t="e">
        <f>M359+M354+#REF!+#REF!+#REF!+#REF!+#REF!+#REF!+#REF!+#REF!+#REF!+#REF!+#REF!+#REF!</f>
        <v>#REF!</v>
      </c>
      <c r="N360" s="215" t="e">
        <f>N359+N354+#REF!+#REF!+#REF!+#REF!+#REF!+#REF!+#REF!+#REF!+#REF!+#REF!+#REF!+#REF!</f>
        <v>#REF!</v>
      </c>
      <c r="O360" s="215" t="e">
        <f>O359+O354+#REF!+#REF!+#REF!+#REF!+#REF!+#REF!+#REF!+#REF!+#REF!+#REF!+#REF!+#REF!</f>
        <v>#REF!</v>
      </c>
      <c r="P360" s="215" t="e">
        <f>P359+P354+#REF!+#REF!+#REF!+#REF!+#REF!+#REF!+#REF!+#REF!+#REF!+#REF!+#REF!+#REF!</f>
        <v>#REF!</v>
      </c>
      <c r="Q360" s="215" t="e">
        <f>Q359+Q354+#REF!+#REF!+#REF!+#REF!+#REF!+#REF!+#REF!+#REF!+#REF!+#REF!+#REF!+#REF!</f>
        <v>#REF!</v>
      </c>
      <c r="R360" s="215" t="e">
        <f>R359+R354+#REF!+#REF!+#REF!+#REF!+#REF!+#REF!+#REF!+#REF!+#REF!+#REF!+#REF!+#REF!</f>
        <v>#REF!</v>
      </c>
      <c r="S360" s="190" t="e">
        <f>Q360+R360</f>
        <v>#REF!</v>
      </c>
      <c r="T360" s="190" t="e">
        <f>T359+T354+#REF!+#REF!+#REF!+#REF!+#REF!+#REF!+#REF!+#REF!+#REF!+#REF!+#REF!</f>
        <v>#REF!</v>
      </c>
      <c r="U360" s="190" t="e">
        <f>U359+U354+#REF!+#REF!+#REF!+#REF!+#REF!+#REF!+#REF!+#REF!+#REF!+#REF!+#REF!+#REF!</f>
        <v>#REF!</v>
      </c>
      <c r="V360" s="190" t="e">
        <f>V359+V354+#REF!+#REF!+#REF!+#REF!+#REF!+#REF!+#REF!+#REF!+#REF!+#REF!+#REF!+#REF!</f>
        <v>#REF!</v>
      </c>
      <c r="W360" s="190">
        <f>W359+W354+W350+W342+W323+W296+W272+W248+W238+W219</f>
        <v>16958724</v>
      </c>
      <c r="X360" s="190">
        <f>X359+X354+X350+X342+X323+X296+X272+X248+X238+X219</f>
        <v>34000</v>
      </c>
      <c r="Y360" s="192">
        <f t="shared" si="84"/>
        <v>16992724</v>
      </c>
      <c r="Z360" s="190">
        <f>Z359+Z354+Z350+Z342+Z323+Z296+Z272+Z248+Z238+Z219</f>
        <v>99500</v>
      </c>
      <c r="AA360" s="190">
        <f t="shared" si="85"/>
        <v>17092224</v>
      </c>
      <c r="AB360" s="190">
        <f>AB359+AB354+AB350+AB342+AB323+AB296+AB272+AB248+AB238+AB219</f>
        <v>310000</v>
      </c>
      <c r="AC360" s="190">
        <f t="shared" si="86"/>
        <v>17402224</v>
      </c>
    </row>
    <row r="361" spans="1:29" ht="16.5" customHeight="1">
      <c r="A361" s="195">
        <v>851</v>
      </c>
      <c r="B361" s="222">
        <v>85111</v>
      </c>
      <c r="C361" s="195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81"/>
      <c r="O361" s="181"/>
      <c r="P361" s="179"/>
      <c r="Q361" s="181"/>
      <c r="R361" s="181"/>
      <c r="S361" s="181"/>
      <c r="T361" s="181"/>
      <c r="U361" s="181"/>
      <c r="V361" s="181"/>
      <c r="W361" s="181"/>
      <c r="X361" s="182"/>
      <c r="Y361" s="185"/>
      <c r="Z361" s="180"/>
      <c r="AA361" s="180"/>
      <c r="AB361" s="180"/>
      <c r="AC361" s="180"/>
    </row>
    <row r="362" spans="1:29" ht="18" customHeight="1">
      <c r="A362" s="308" t="s">
        <v>145</v>
      </c>
      <c r="B362" s="309" t="s">
        <v>354</v>
      </c>
      <c r="C362" s="204">
        <v>6050</v>
      </c>
      <c r="D362" s="202" t="s">
        <v>339</v>
      </c>
      <c r="E362" s="205">
        <v>300000</v>
      </c>
      <c r="F362" s="205">
        <v>300000</v>
      </c>
      <c r="G362" s="205">
        <f>E362+F362</f>
        <v>600000</v>
      </c>
      <c r="H362" s="205">
        <v>100000</v>
      </c>
      <c r="I362" s="205">
        <f>G362+H362</f>
        <v>700000</v>
      </c>
      <c r="J362" s="205"/>
      <c r="K362" s="205">
        <f>I362+J362</f>
        <v>700000</v>
      </c>
      <c r="L362" s="310" t="s">
        <v>355</v>
      </c>
      <c r="M362" s="205">
        <v>12000000</v>
      </c>
      <c r="N362" s="180"/>
      <c r="O362" s="180">
        <f>M362+N362</f>
        <v>12000000</v>
      </c>
      <c r="P362" s="178"/>
      <c r="Q362" s="180">
        <f>O362+P362</f>
        <v>12000000</v>
      </c>
      <c r="R362" s="180"/>
      <c r="S362" s="180">
        <f>Q362+R362</f>
        <v>12000000</v>
      </c>
      <c r="T362" s="180"/>
      <c r="U362" s="180">
        <f>S362+T362</f>
        <v>12000000</v>
      </c>
      <c r="V362" s="180"/>
      <c r="W362" s="311">
        <v>50000</v>
      </c>
      <c r="X362" s="182">
        <v>7491034</v>
      </c>
      <c r="Y362" s="312">
        <f>W362+X362+X363</f>
        <v>7741034</v>
      </c>
      <c r="Z362" s="180"/>
      <c r="AA362" s="180">
        <f t="shared" si="85"/>
        <v>7741034</v>
      </c>
      <c r="AB362" s="180"/>
      <c r="AC362" s="180">
        <f t="shared" si="86"/>
        <v>7741034</v>
      </c>
    </row>
    <row r="363" spans="1:29" ht="18" customHeight="1">
      <c r="A363" s="308"/>
      <c r="B363" s="309"/>
      <c r="C363" s="204"/>
      <c r="D363" s="201" t="s">
        <v>356</v>
      </c>
      <c r="E363" s="205"/>
      <c r="F363" s="205"/>
      <c r="G363" s="205"/>
      <c r="H363" s="205"/>
      <c r="I363" s="205"/>
      <c r="J363" s="205"/>
      <c r="K363" s="205"/>
      <c r="L363" s="313"/>
      <c r="M363" s="205"/>
      <c r="N363" s="180"/>
      <c r="O363" s="180"/>
      <c r="P363" s="178"/>
      <c r="Q363" s="180"/>
      <c r="R363" s="180"/>
      <c r="S363" s="180"/>
      <c r="T363" s="180"/>
      <c r="U363" s="180"/>
      <c r="V363" s="180"/>
      <c r="W363" s="311"/>
      <c r="X363" s="182">
        <v>200000</v>
      </c>
      <c r="Y363" s="312"/>
      <c r="Z363" s="180"/>
      <c r="AA363" s="180"/>
      <c r="AB363" s="180"/>
      <c r="AC363" s="180"/>
    </row>
    <row r="364" spans="1:29" ht="16.5" customHeight="1">
      <c r="A364" s="184"/>
      <c r="B364" s="200"/>
      <c r="C364" s="177"/>
      <c r="E364" s="178"/>
      <c r="F364" s="178"/>
      <c r="G364" s="178"/>
      <c r="H364" s="178"/>
      <c r="I364" s="178"/>
      <c r="J364" s="178"/>
      <c r="K364" s="178"/>
      <c r="L364" s="178"/>
      <c r="M364" s="178"/>
      <c r="N364" s="180"/>
      <c r="O364" s="180"/>
      <c r="P364" s="178"/>
      <c r="Q364" s="180"/>
      <c r="R364" s="180"/>
      <c r="S364" s="180"/>
      <c r="T364" s="180"/>
      <c r="U364" s="180"/>
      <c r="V364" s="180"/>
      <c r="W364" s="180"/>
      <c r="X364" s="182"/>
      <c r="Y364" s="185"/>
      <c r="Z364" s="180"/>
      <c r="AA364" s="180"/>
      <c r="AB364" s="180"/>
      <c r="AC364" s="180"/>
    </row>
    <row r="365" spans="1:29" ht="16.5" customHeight="1">
      <c r="A365" s="184"/>
      <c r="B365" s="200"/>
      <c r="C365" s="177">
        <v>2560</v>
      </c>
      <c r="D365" s="250" t="s">
        <v>357</v>
      </c>
      <c r="E365" s="178"/>
      <c r="F365" s="178"/>
      <c r="G365" s="178"/>
      <c r="H365" s="178"/>
      <c r="I365" s="178"/>
      <c r="J365" s="178"/>
      <c r="K365" s="178"/>
      <c r="L365" s="178"/>
      <c r="M365" s="178"/>
      <c r="N365" s="180"/>
      <c r="O365" s="180"/>
      <c r="P365" s="178"/>
      <c r="Q365" s="180"/>
      <c r="R365" s="180"/>
      <c r="S365" s="180"/>
      <c r="T365" s="180"/>
      <c r="U365" s="180"/>
      <c r="V365" s="180"/>
      <c r="W365" s="180">
        <v>200000</v>
      </c>
      <c r="X365" s="182"/>
      <c r="Y365" s="185">
        <f t="shared" si="84"/>
        <v>200000</v>
      </c>
      <c r="Z365" s="180"/>
      <c r="AA365" s="180">
        <f t="shared" si="85"/>
        <v>200000</v>
      </c>
      <c r="AB365" s="180"/>
      <c r="AC365" s="180">
        <f t="shared" si="86"/>
        <v>200000</v>
      </c>
    </row>
    <row r="366" spans="1:29" ht="16.5" customHeight="1">
      <c r="A366" s="184"/>
      <c r="B366" s="200"/>
      <c r="C366" s="177"/>
      <c r="D366" s="208" t="s">
        <v>358</v>
      </c>
      <c r="E366" s="178"/>
      <c r="F366" s="178"/>
      <c r="G366" s="178"/>
      <c r="H366" s="178"/>
      <c r="I366" s="178"/>
      <c r="J366" s="178"/>
      <c r="K366" s="178"/>
      <c r="L366" s="178"/>
      <c r="M366" s="178"/>
      <c r="N366" s="180"/>
      <c r="O366" s="180"/>
      <c r="P366" s="178"/>
      <c r="Q366" s="180"/>
      <c r="R366" s="180"/>
      <c r="S366" s="180"/>
      <c r="T366" s="180"/>
      <c r="U366" s="180"/>
      <c r="V366" s="180"/>
      <c r="W366" s="180"/>
      <c r="X366" s="182"/>
      <c r="Y366" s="185"/>
      <c r="Z366" s="180"/>
      <c r="AA366" s="180"/>
      <c r="AB366" s="180"/>
      <c r="AC366" s="180"/>
    </row>
    <row r="367" spans="1:29" ht="16.5" customHeight="1">
      <c r="A367" s="184"/>
      <c r="B367" s="200"/>
      <c r="C367" s="177"/>
      <c r="D367" s="208" t="s">
        <v>359</v>
      </c>
      <c r="E367" s="178"/>
      <c r="F367" s="178"/>
      <c r="G367" s="178"/>
      <c r="H367" s="178"/>
      <c r="I367" s="178"/>
      <c r="J367" s="178"/>
      <c r="K367" s="178"/>
      <c r="L367" s="178"/>
      <c r="M367" s="178"/>
      <c r="N367" s="180"/>
      <c r="O367" s="180"/>
      <c r="P367" s="178"/>
      <c r="Q367" s="180"/>
      <c r="R367" s="180"/>
      <c r="S367" s="180"/>
      <c r="T367" s="180"/>
      <c r="U367" s="180"/>
      <c r="V367" s="180"/>
      <c r="W367" s="180"/>
      <c r="X367" s="182"/>
      <c r="Y367" s="185"/>
      <c r="Z367" s="180"/>
      <c r="AA367" s="180"/>
      <c r="AB367" s="180"/>
      <c r="AC367" s="180"/>
    </row>
    <row r="368" spans="1:29" ht="16.5" customHeight="1">
      <c r="A368" s="184"/>
      <c r="B368" s="200"/>
      <c r="C368" s="177"/>
      <c r="D368" s="208"/>
      <c r="E368" s="178"/>
      <c r="F368" s="178"/>
      <c r="G368" s="178"/>
      <c r="H368" s="178"/>
      <c r="I368" s="178"/>
      <c r="J368" s="178"/>
      <c r="K368" s="178"/>
      <c r="L368" s="178"/>
      <c r="M368" s="178"/>
      <c r="N368" s="180"/>
      <c r="O368" s="180"/>
      <c r="P368" s="178"/>
      <c r="Q368" s="180"/>
      <c r="R368" s="180"/>
      <c r="S368" s="180"/>
      <c r="T368" s="180"/>
      <c r="U368" s="180"/>
      <c r="V368" s="180"/>
      <c r="W368" s="180"/>
      <c r="X368" s="182"/>
      <c r="Y368" s="185"/>
      <c r="Z368" s="180"/>
      <c r="AA368" s="180"/>
      <c r="AB368" s="180"/>
      <c r="AC368" s="180"/>
    </row>
    <row r="369" spans="1:29" ht="16.5" customHeight="1">
      <c r="A369" s="218"/>
      <c r="B369" s="217" t="s">
        <v>360</v>
      </c>
      <c r="C369" s="188"/>
      <c r="D369" s="314"/>
      <c r="E369" s="189">
        <f aca="true" t="shared" si="95" ref="E369:K369">SUM(E362:E364)</f>
        <v>300000</v>
      </c>
      <c r="F369" s="189">
        <f t="shared" si="95"/>
        <v>300000</v>
      </c>
      <c r="G369" s="189">
        <f t="shared" si="95"/>
        <v>600000</v>
      </c>
      <c r="H369" s="189">
        <f t="shared" si="95"/>
        <v>100000</v>
      </c>
      <c r="I369" s="189">
        <f t="shared" si="95"/>
        <v>700000</v>
      </c>
      <c r="J369" s="189"/>
      <c r="K369" s="189">
        <f t="shared" si="95"/>
        <v>700000</v>
      </c>
      <c r="L369" s="189">
        <v>11300000</v>
      </c>
      <c r="M369" s="189">
        <f>SUM(M362:M364)</f>
        <v>12000000</v>
      </c>
      <c r="N369" s="272"/>
      <c r="O369" s="190">
        <f>M369+N369</f>
        <v>12000000</v>
      </c>
      <c r="P369" s="271"/>
      <c r="Q369" s="190">
        <f>O369+P369</f>
        <v>12000000</v>
      </c>
      <c r="R369" s="190"/>
      <c r="S369" s="190">
        <f>Q369+R369</f>
        <v>12000000</v>
      </c>
      <c r="T369" s="190"/>
      <c r="U369" s="190">
        <f>S369+T369</f>
        <v>12000000</v>
      </c>
      <c r="V369" s="190"/>
      <c r="W369" s="190">
        <f>SUM(W361:W368)</f>
        <v>250000</v>
      </c>
      <c r="X369" s="190">
        <f>SUM(X362:X368)</f>
        <v>7691034</v>
      </c>
      <c r="Y369" s="192">
        <f t="shared" si="84"/>
        <v>7941034</v>
      </c>
      <c r="Z369" s="190"/>
      <c r="AA369" s="190">
        <f t="shared" si="85"/>
        <v>7941034</v>
      </c>
      <c r="AB369" s="190"/>
      <c r="AC369" s="190">
        <f t="shared" si="86"/>
        <v>7941034</v>
      </c>
    </row>
    <row r="370" spans="1:29" ht="16.5" customHeight="1">
      <c r="A370" s="184"/>
      <c r="B370" s="244">
        <v>85156</v>
      </c>
      <c r="C370" s="177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80"/>
      <c r="O370" s="180"/>
      <c r="P370" s="178"/>
      <c r="Q370" s="180"/>
      <c r="R370" s="180"/>
      <c r="S370" s="180"/>
      <c r="T370" s="180"/>
      <c r="U370" s="180"/>
      <c r="V370" s="180"/>
      <c r="W370" s="180"/>
      <c r="X370" s="182"/>
      <c r="Y370" s="185"/>
      <c r="Z370" s="180"/>
      <c r="AA370" s="180"/>
      <c r="AB370" s="180"/>
      <c r="AC370" s="180"/>
    </row>
    <row r="371" spans="1:29" ht="16.5" customHeight="1">
      <c r="A371" s="184"/>
      <c r="B371" s="208" t="s">
        <v>361</v>
      </c>
      <c r="C371" s="204">
        <v>4130</v>
      </c>
      <c r="D371" s="248" t="s">
        <v>362</v>
      </c>
      <c r="E371" s="180">
        <v>481000</v>
      </c>
      <c r="F371" s="180"/>
      <c r="G371" s="180">
        <f>E371+F371</f>
        <v>481000</v>
      </c>
      <c r="H371" s="180">
        <v>32733</v>
      </c>
      <c r="I371" s="180">
        <f>G371+H371</f>
        <v>513733</v>
      </c>
      <c r="J371" s="180"/>
      <c r="K371" s="180">
        <f>I371+J371</f>
        <v>513733</v>
      </c>
      <c r="L371" s="180"/>
      <c r="M371" s="180">
        <f>K371+L371</f>
        <v>513733</v>
      </c>
      <c r="N371" s="180"/>
      <c r="O371" s="180">
        <f>M371+N371</f>
        <v>513733</v>
      </c>
      <c r="P371" s="178"/>
      <c r="Q371" s="180">
        <f>O371+P371</f>
        <v>513733</v>
      </c>
      <c r="R371" s="180"/>
      <c r="S371" s="180">
        <f>Q371+R371</f>
        <v>513733</v>
      </c>
      <c r="T371" s="180">
        <v>-19833</v>
      </c>
      <c r="U371" s="180">
        <f>S371+T371</f>
        <v>493900</v>
      </c>
      <c r="V371" s="180">
        <v>-1000</v>
      </c>
      <c r="W371" s="180">
        <v>391000</v>
      </c>
      <c r="X371" s="182"/>
      <c r="Y371" s="185">
        <f t="shared" si="84"/>
        <v>391000</v>
      </c>
      <c r="Z371" s="180"/>
      <c r="AA371" s="180">
        <f t="shared" si="85"/>
        <v>391000</v>
      </c>
      <c r="AB371" s="180">
        <v>424000</v>
      </c>
      <c r="AC371" s="180">
        <f t="shared" si="86"/>
        <v>815000</v>
      </c>
    </row>
    <row r="372" spans="1:29" ht="16.5" customHeight="1">
      <c r="A372" s="184"/>
      <c r="B372" s="208" t="s">
        <v>363</v>
      </c>
      <c r="C372" s="177"/>
      <c r="D372" s="178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78"/>
      <c r="Q372" s="180"/>
      <c r="R372" s="180"/>
      <c r="S372" s="180"/>
      <c r="T372" s="180"/>
      <c r="U372" s="180"/>
      <c r="V372" s="180"/>
      <c r="W372" s="180"/>
      <c r="X372" s="182"/>
      <c r="Y372" s="185"/>
      <c r="Z372" s="180"/>
      <c r="AA372" s="180"/>
      <c r="AB372" s="180"/>
      <c r="AC372" s="180"/>
    </row>
    <row r="373" spans="1:29" ht="16.5" customHeight="1">
      <c r="A373" s="184"/>
      <c r="B373" s="250" t="s">
        <v>364</v>
      </c>
      <c r="C373" s="177"/>
      <c r="D373" s="178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78"/>
      <c r="Q373" s="180"/>
      <c r="R373" s="180"/>
      <c r="S373" s="180"/>
      <c r="T373" s="180"/>
      <c r="U373" s="180"/>
      <c r="V373" s="180"/>
      <c r="W373" s="180"/>
      <c r="X373" s="182"/>
      <c r="Y373" s="185"/>
      <c r="Z373" s="180"/>
      <c r="AA373" s="180"/>
      <c r="AB373" s="180"/>
      <c r="AC373" s="180"/>
    </row>
    <row r="374" spans="1:29" ht="16.5" customHeight="1">
      <c r="A374" s="218"/>
      <c r="B374" s="217" t="s">
        <v>365</v>
      </c>
      <c r="C374" s="188"/>
      <c r="D374" s="187"/>
      <c r="E374" s="189">
        <f>SUM(E371:E373)</f>
        <v>481000</v>
      </c>
      <c r="F374" s="189"/>
      <c r="G374" s="189">
        <f>SUM(G371:G373)</f>
        <v>481000</v>
      </c>
      <c r="H374" s="189">
        <f>SUM(H371:H373)</f>
        <v>32733</v>
      </c>
      <c r="I374" s="189">
        <f>SUM(I371:I373)</f>
        <v>513733</v>
      </c>
      <c r="J374" s="189"/>
      <c r="K374" s="189">
        <f>SUM(K371:K373)</f>
        <v>513733</v>
      </c>
      <c r="L374" s="189"/>
      <c r="M374" s="189">
        <f>SUM(M371:M373)</f>
        <v>513733</v>
      </c>
      <c r="N374" s="272"/>
      <c r="O374" s="190">
        <f>M374+N374</f>
        <v>513733</v>
      </c>
      <c r="P374" s="271"/>
      <c r="Q374" s="190">
        <f>O374+P374</f>
        <v>513733</v>
      </c>
      <c r="R374" s="190"/>
      <c r="S374" s="190">
        <f>Q374+R374</f>
        <v>513733</v>
      </c>
      <c r="T374" s="190">
        <v>-19833</v>
      </c>
      <c r="U374" s="190">
        <f>S374+T374</f>
        <v>493900</v>
      </c>
      <c r="V374" s="190">
        <v>-1000</v>
      </c>
      <c r="W374" s="190">
        <f>SUM(W370:W372)</f>
        <v>391000</v>
      </c>
      <c r="X374" s="190"/>
      <c r="Y374" s="192">
        <f t="shared" si="84"/>
        <v>391000</v>
      </c>
      <c r="Z374" s="190"/>
      <c r="AA374" s="190">
        <f t="shared" si="85"/>
        <v>391000</v>
      </c>
      <c r="AB374" s="190">
        <v>424000</v>
      </c>
      <c r="AC374" s="190">
        <f t="shared" si="86"/>
        <v>815000</v>
      </c>
    </row>
    <row r="375" spans="1:29" ht="19.5" customHeight="1">
      <c r="A375" s="315" t="s">
        <v>156</v>
      </c>
      <c r="B375" s="232"/>
      <c r="C375" s="252"/>
      <c r="D375" s="232"/>
      <c r="E375" s="210">
        <f aca="true" t="shared" si="96" ref="E375:M375">E369+E374</f>
        <v>781000</v>
      </c>
      <c r="F375" s="210">
        <f t="shared" si="96"/>
        <v>300000</v>
      </c>
      <c r="G375" s="210">
        <f t="shared" si="96"/>
        <v>1081000</v>
      </c>
      <c r="H375" s="210">
        <f t="shared" si="96"/>
        <v>132733</v>
      </c>
      <c r="I375" s="210">
        <f t="shared" si="96"/>
        <v>1213733</v>
      </c>
      <c r="J375" s="210">
        <f t="shared" si="96"/>
        <v>0</v>
      </c>
      <c r="K375" s="210">
        <f t="shared" si="96"/>
        <v>1213733</v>
      </c>
      <c r="L375" s="210">
        <f t="shared" si="96"/>
        <v>11300000</v>
      </c>
      <c r="M375" s="210">
        <f t="shared" si="96"/>
        <v>12513733</v>
      </c>
      <c r="N375" s="272"/>
      <c r="O375" s="190">
        <f>M375+N375</f>
        <v>12513733</v>
      </c>
      <c r="P375" s="271"/>
      <c r="Q375" s="190">
        <f>O375+P375</f>
        <v>12513733</v>
      </c>
      <c r="R375" s="190"/>
      <c r="S375" s="190">
        <f>Q375+R375</f>
        <v>12513733</v>
      </c>
      <c r="T375" s="190">
        <v>-19833</v>
      </c>
      <c r="U375" s="190">
        <f>S375+T375</f>
        <v>12493900</v>
      </c>
      <c r="V375" s="190">
        <v>-1000</v>
      </c>
      <c r="W375" s="190">
        <f>W374+W369</f>
        <v>641000</v>
      </c>
      <c r="X375" s="190">
        <f>X374+X369</f>
        <v>7691034</v>
      </c>
      <c r="Y375" s="192">
        <f t="shared" si="84"/>
        <v>8332034</v>
      </c>
      <c r="Z375" s="190"/>
      <c r="AA375" s="190">
        <f t="shared" si="85"/>
        <v>8332034</v>
      </c>
      <c r="AB375" s="190">
        <v>424000</v>
      </c>
      <c r="AC375" s="190">
        <f t="shared" si="86"/>
        <v>8756034</v>
      </c>
    </row>
    <row r="376" spans="1:29" ht="16.5" customHeight="1">
      <c r="A376" s="195">
        <v>852</v>
      </c>
      <c r="B376" s="243">
        <v>85201</v>
      </c>
      <c r="C376" s="316">
        <v>2310</v>
      </c>
      <c r="D376" s="179" t="s">
        <v>366</v>
      </c>
      <c r="E376" s="317"/>
      <c r="F376" s="317"/>
      <c r="G376" s="294"/>
      <c r="H376" s="317"/>
      <c r="I376" s="294"/>
      <c r="J376" s="294"/>
      <c r="K376" s="294"/>
      <c r="L376" s="294"/>
      <c r="M376" s="294"/>
      <c r="N376" s="198"/>
      <c r="O376" s="198"/>
      <c r="P376" s="277"/>
      <c r="Q376" s="198"/>
      <c r="R376" s="198"/>
      <c r="S376" s="198"/>
      <c r="T376" s="198"/>
      <c r="U376" s="198"/>
      <c r="V376" s="198"/>
      <c r="W376" s="198">
        <v>0</v>
      </c>
      <c r="X376" s="182">
        <v>88200</v>
      </c>
      <c r="Y376" s="185">
        <f t="shared" si="84"/>
        <v>88200</v>
      </c>
      <c r="Z376" s="180"/>
      <c r="AA376" s="180">
        <f t="shared" si="85"/>
        <v>88200</v>
      </c>
      <c r="AB376" s="180"/>
      <c r="AC376" s="180">
        <f t="shared" si="86"/>
        <v>88200</v>
      </c>
    </row>
    <row r="377" spans="1:29" ht="16.5" customHeight="1">
      <c r="A377" s="184" t="s">
        <v>157</v>
      </c>
      <c r="B377" s="208" t="s">
        <v>367</v>
      </c>
      <c r="C377" s="278"/>
      <c r="D377" s="178" t="s">
        <v>368</v>
      </c>
      <c r="E377" s="317"/>
      <c r="F377" s="317"/>
      <c r="G377" s="294"/>
      <c r="H377" s="317"/>
      <c r="I377" s="294"/>
      <c r="J377" s="294"/>
      <c r="K377" s="294"/>
      <c r="L377" s="294"/>
      <c r="M377" s="294"/>
      <c r="N377" s="198"/>
      <c r="O377" s="198"/>
      <c r="P377" s="277"/>
      <c r="Q377" s="198"/>
      <c r="R377" s="198"/>
      <c r="S377" s="198"/>
      <c r="T377" s="198"/>
      <c r="U377" s="198"/>
      <c r="V377" s="198"/>
      <c r="W377" s="198"/>
      <c r="X377" s="182"/>
      <c r="Y377" s="185"/>
      <c r="Z377" s="180"/>
      <c r="AA377" s="180"/>
      <c r="AB377" s="180"/>
      <c r="AC377" s="180"/>
    </row>
    <row r="378" spans="1:29" ht="16.5" customHeight="1">
      <c r="A378" s="216"/>
      <c r="B378" s="208" t="s">
        <v>369</v>
      </c>
      <c r="C378" s="270">
        <v>2320</v>
      </c>
      <c r="D378" s="213" t="s">
        <v>370</v>
      </c>
      <c r="E378" s="318"/>
      <c r="F378" s="318"/>
      <c r="G378" s="210"/>
      <c r="H378" s="318"/>
      <c r="I378" s="210"/>
      <c r="J378" s="210"/>
      <c r="K378" s="210"/>
      <c r="L378" s="210"/>
      <c r="M378" s="210"/>
      <c r="N378" s="180"/>
      <c r="O378" s="180"/>
      <c r="P378" s="178"/>
      <c r="Q378" s="180"/>
      <c r="R378" s="180"/>
      <c r="S378" s="180"/>
      <c r="T378" s="180"/>
      <c r="U378" s="180"/>
      <c r="V378" s="180"/>
      <c r="W378" s="180">
        <v>1708000</v>
      </c>
      <c r="X378" s="182">
        <v>-88200</v>
      </c>
      <c r="Y378" s="185">
        <f t="shared" si="84"/>
        <v>1619800</v>
      </c>
      <c r="Z378" s="180"/>
      <c r="AA378" s="180">
        <f t="shared" si="85"/>
        <v>1619800</v>
      </c>
      <c r="AB378" s="180"/>
      <c r="AC378" s="180">
        <f t="shared" si="86"/>
        <v>1619800</v>
      </c>
    </row>
    <row r="379" spans="1:29" ht="16.5" customHeight="1">
      <c r="A379" s="216"/>
      <c r="B379" s="208"/>
      <c r="C379" s="282"/>
      <c r="D379" s="213" t="s">
        <v>371</v>
      </c>
      <c r="E379" s="238"/>
      <c r="F379" s="185">
        <v>1569700</v>
      </c>
      <c r="G379" s="180">
        <f>E379+F379</f>
        <v>1569700</v>
      </c>
      <c r="H379" s="185"/>
      <c r="I379" s="180">
        <f>G379+H379</f>
        <v>1569700</v>
      </c>
      <c r="J379" s="180"/>
      <c r="K379" s="180">
        <f>I379+J379</f>
        <v>1569700</v>
      </c>
      <c r="L379" s="180">
        <v>-49000</v>
      </c>
      <c r="M379" s="180">
        <f>K379+L379</f>
        <v>1520700</v>
      </c>
      <c r="N379" s="180"/>
      <c r="O379" s="180">
        <f>M379+N379</f>
        <v>1520700</v>
      </c>
      <c r="P379" s="178"/>
      <c r="Q379" s="180">
        <f>O379+P379</f>
        <v>1520700</v>
      </c>
      <c r="R379" s="180"/>
      <c r="S379" s="180">
        <f>Q379+R379</f>
        <v>1520700</v>
      </c>
      <c r="T379" s="180"/>
      <c r="U379" s="180">
        <f>S379+T379</f>
        <v>1520700</v>
      </c>
      <c r="V379" s="180">
        <v>-510000</v>
      </c>
      <c r="W379" s="180"/>
      <c r="X379" s="182"/>
      <c r="Y379" s="185"/>
      <c r="Z379" s="180"/>
      <c r="AA379" s="180"/>
      <c r="AB379" s="180"/>
      <c r="AC379" s="180"/>
    </row>
    <row r="380" spans="1:29" ht="16.5" customHeight="1">
      <c r="A380" s="216"/>
      <c r="B380" s="208"/>
      <c r="C380" s="282"/>
      <c r="D380" s="213" t="s">
        <v>372</v>
      </c>
      <c r="E380" s="238"/>
      <c r="F380" s="238"/>
      <c r="G380" s="197"/>
      <c r="H380" s="238"/>
      <c r="I380" s="197"/>
      <c r="J380" s="197"/>
      <c r="K380" s="197"/>
      <c r="L380" s="197"/>
      <c r="M380" s="197"/>
      <c r="N380" s="180"/>
      <c r="O380" s="180"/>
      <c r="P380" s="178"/>
      <c r="Q380" s="180"/>
      <c r="R380" s="180"/>
      <c r="S380" s="180"/>
      <c r="T380" s="180"/>
      <c r="U380" s="180"/>
      <c r="V380" s="180"/>
      <c r="W380" s="180"/>
      <c r="X380" s="182"/>
      <c r="Y380" s="185"/>
      <c r="Z380" s="180"/>
      <c r="AA380" s="180"/>
      <c r="AB380" s="180"/>
      <c r="AC380" s="180"/>
    </row>
    <row r="381" spans="1:29" ht="16.5" customHeight="1">
      <c r="A381" s="177"/>
      <c r="B381" s="244"/>
      <c r="C381" s="270"/>
      <c r="D381" s="213"/>
      <c r="E381" s="213"/>
      <c r="F381" s="213"/>
      <c r="G381" s="178"/>
      <c r="H381" s="213"/>
      <c r="I381" s="178"/>
      <c r="J381" s="178"/>
      <c r="K381" s="178"/>
      <c r="L381" s="178"/>
      <c r="M381" s="178"/>
      <c r="N381" s="180"/>
      <c r="O381" s="180"/>
      <c r="P381" s="178"/>
      <c r="Q381" s="180"/>
      <c r="R381" s="180"/>
      <c r="S381" s="180"/>
      <c r="T381" s="180"/>
      <c r="U381" s="180"/>
      <c r="V381" s="180"/>
      <c r="W381" s="180"/>
      <c r="X381" s="182"/>
      <c r="Y381" s="185"/>
      <c r="Z381" s="180"/>
      <c r="AA381" s="180"/>
      <c r="AB381" s="180"/>
      <c r="AC381" s="180"/>
    </row>
    <row r="382" spans="1:29" ht="16.5" customHeight="1">
      <c r="A382" s="184"/>
      <c r="B382" s="208"/>
      <c r="C382" s="270">
        <v>3110</v>
      </c>
      <c r="D382" s="213" t="s">
        <v>373</v>
      </c>
      <c r="E382" s="319"/>
      <c r="F382" s="320">
        <v>167300</v>
      </c>
      <c r="G382" s="214">
        <f>E382+F382</f>
        <v>167300</v>
      </c>
      <c r="H382" s="320"/>
      <c r="I382" s="214">
        <f>G382+H382</f>
        <v>167300</v>
      </c>
      <c r="J382" s="214"/>
      <c r="K382" s="214">
        <f>I382+J382</f>
        <v>167300</v>
      </c>
      <c r="L382" s="214"/>
      <c r="M382" s="214">
        <f>K382+L382</f>
        <v>167300</v>
      </c>
      <c r="N382" s="180"/>
      <c r="O382" s="180">
        <f>M382+N382</f>
        <v>167300</v>
      </c>
      <c r="P382" s="178"/>
      <c r="Q382" s="180">
        <f>O382+P382</f>
        <v>167300</v>
      </c>
      <c r="R382" s="180"/>
      <c r="S382" s="180">
        <f aca="true" t="shared" si="97" ref="S382:S408">Q382+R382</f>
        <v>167300</v>
      </c>
      <c r="T382" s="180"/>
      <c r="U382" s="180">
        <f>S382+T382</f>
        <v>167300</v>
      </c>
      <c r="V382" s="180">
        <v>-100000</v>
      </c>
      <c r="W382" s="180">
        <v>70000</v>
      </c>
      <c r="X382" s="182"/>
      <c r="Y382" s="185">
        <f t="shared" si="84"/>
        <v>70000</v>
      </c>
      <c r="Z382" s="180"/>
      <c r="AA382" s="180">
        <f t="shared" si="85"/>
        <v>70000</v>
      </c>
      <c r="AB382" s="180"/>
      <c r="AC382" s="180">
        <f t="shared" si="86"/>
        <v>70000</v>
      </c>
    </row>
    <row r="383" spans="1:29" ht="16.5" customHeight="1">
      <c r="A383" s="184"/>
      <c r="B383" s="319"/>
      <c r="C383" s="321">
        <v>4300</v>
      </c>
      <c r="D383" s="226" t="s">
        <v>211</v>
      </c>
      <c r="E383" s="319"/>
      <c r="F383" s="320"/>
      <c r="G383" s="214"/>
      <c r="H383" s="320"/>
      <c r="I383" s="214"/>
      <c r="J383" s="214"/>
      <c r="K383" s="214"/>
      <c r="L383" s="214"/>
      <c r="M383" s="214"/>
      <c r="N383" s="180"/>
      <c r="O383" s="180"/>
      <c r="P383" s="178"/>
      <c r="Q383" s="180"/>
      <c r="R383" s="180"/>
      <c r="S383" s="180"/>
      <c r="T383" s="180"/>
      <c r="U383" s="180"/>
      <c r="V383" s="180"/>
      <c r="W383" s="180">
        <v>300</v>
      </c>
      <c r="X383" s="182"/>
      <c r="Y383" s="185">
        <f t="shared" si="84"/>
        <v>300</v>
      </c>
      <c r="Z383" s="180"/>
      <c r="AA383" s="180">
        <f t="shared" si="85"/>
        <v>300</v>
      </c>
      <c r="AB383" s="180"/>
      <c r="AC383" s="180">
        <f t="shared" si="86"/>
        <v>300</v>
      </c>
    </row>
    <row r="384" spans="1:29" ht="16.5" customHeight="1">
      <c r="A384" s="322"/>
      <c r="B384" s="299" t="s">
        <v>374</v>
      </c>
      <c r="C384" s="241"/>
      <c r="D384" s="305"/>
      <c r="E384" s="215">
        <f>SUM(E376:E382)</f>
        <v>0</v>
      </c>
      <c r="F384" s="215">
        <f>SUM(F376:F382)</f>
        <v>1737000</v>
      </c>
      <c r="G384" s="215">
        <f>SUM(G376:G382)</f>
        <v>1737000</v>
      </c>
      <c r="H384" s="215"/>
      <c r="I384" s="215">
        <f>SUM(I376:I382)</f>
        <v>1737000</v>
      </c>
      <c r="J384" s="215"/>
      <c r="K384" s="215">
        <f>SUM(K376:K382)</f>
        <v>1737000</v>
      </c>
      <c r="L384" s="215">
        <f>SUM(L376:L382)</f>
        <v>-49000</v>
      </c>
      <c r="M384" s="215">
        <f>SUM(M376:M382)</f>
        <v>1688000</v>
      </c>
      <c r="N384" s="272"/>
      <c r="O384" s="190">
        <f>M384+N384</f>
        <v>1688000</v>
      </c>
      <c r="P384" s="271"/>
      <c r="Q384" s="190">
        <f>O384+P384</f>
        <v>1688000</v>
      </c>
      <c r="R384" s="190"/>
      <c r="S384" s="190">
        <f t="shared" si="97"/>
        <v>1688000</v>
      </c>
      <c r="T384" s="190"/>
      <c r="U384" s="190">
        <f>SUM(U377:U382)</f>
        <v>1688000</v>
      </c>
      <c r="V384" s="190">
        <f>SUM(V376:V382)</f>
        <v>-610000</v>
      </c>
      <c r="W384" s="190">
        <f>SUM(W376:W383)</f>
        <v>1778300</v>
      </c>
      <c r="X384" s="190">
        <f>SUM(X376:X383)</f>
        <v>0</v>
      </c>
      <c r="Y384" s="192">
        <f t="shared" si="84"/>
        <v>1778300</v>
      </c>
      <c r="Z384" s="190"/>
      <c r="AA384" s="190">
        <f t="shared" si="85"/>
        <v>1778300</v>
      </c>
      <c r="AB384" s="190"/>
      <c r="AC384" s="190">
        <f t="shared" si="86"/>
        <v>1778300</v>
      </c>
    </row>
    <row r="385" spans="1:29" ht="16.5" customHeight="1">
      <c r="A385" s="322"/>
      <c r="B385" s="242"/>
      <c r="C385" s="262">
        <v>2820</v>
      </c>
      <c r="D385" s="179" t="s">
        <v>375</v>
      </c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277"/>
      <c r="Q385" s="198"/>
      <c r="R385" s="198"/>
      <c r="S385" s="198"/>
      <c r="T385" s="198"/>
      <c r="U385" s="198"/>
      <c r="V385" s="198"/>
      <c r="W385" s="198"/>
      <c r="X385" s="323"/>
      <c r="Y385" s="324">
        <v>626040</v>
      </c>
      <c r="Z385" s="198"/>
      <c r="AA385" s="198">
        <v>626040</v>
      </c>
      <c r="AB385" s="180">
        <v>13320</v>
      </c>
      <c r="AC385" s="180">
        <f t="shared" si="86"/>
        <v>639360</v>
      </c>
    </row>
    <row r="386" spans="1:29" ht="16.5" customHeight="1">
      <c r="A386" s="322"/>
      <c r="B386" s="242"/>
      <c r="C386" s="262">
        <v>3020</v>
      </c>
      <c r="D386" s="277" t="s">
        <v>376</v>
      </c>
      <c r="E386" s="197"/>
      <c r="F386" s="197"/>
      <c r="G386" s="197"/>
      <c r="H386" s="197"/>
      <c r="I386" s="197"/>
      <c r="J386" s="197"/>
      <c r="K386" s="197"/>
      <c r="L386" s="197"/>
      <c r="M386" s="197"/>
      <c r="N386" s="180"/>
      <c r="O386" s="264"/>
      <c r="P386" s="178"/>
      <c r="Q386" s="264"/>
      <c r="R386" s="264"/>
      <c r="S386" s="264"/>
      <c r="T386" s="264"/>
      <c r="U386" s="264"/>
      <c r="V386" s="264"/>
      <c r="W386" s="198">
        <v>465</v>
      </c>
      <c r="X386" s="182"/>
      <c r="Y386" s="185">
        <f t="shared" si="84"/>
        <v>465</v>
      </c>
      <c r="Z386" s="180"/>
      <c r="AA386" s="180">
        <f t="shared" si="85"/>
        <v>465</v>
      </c>
      <c r="AB386" s="180"/>
      <c r="AC386" s="180">
        <f t="shared" si="86"/>
        <v>465</v>
      </c>
    </row>
    <row r="387" spans="1:29" ht="16.5" customHeight="1">
      <c r="A387" s="184"/>
      <c r="B387" s="196">
        <v>85202</v>
      </c>
      <c r="C387" s="262">
        <v>4010</v>
      </c>
      <c r="D387" s="277" t="s">
        <v>221</v>
      </c>
      <c r="E387" s="180">
        <v>596315</v>
      </c>
      <c r="F387" s="180"/>
      <c r="G387" s="180">
        <f aca="true" t="shared" si="98" ref="G387:G404">E387+F387</f>
        <v>596315</v>
      </c>
      <c r="H387" s="180"/>
      <c r="I387" s="180">
        <f aca="true" t="shared" si="99" ref="I387:I404">G387+H387</f>
        <v>596315</v>
      </c>
      <c r="J387" s="180"/>
      <c r="K387" s="180">
        <f aca="true" t="shared" si="100" ref="K387:K404">I387+J387</f>
        <v>596315</v>
      </c>
      <c r="L387" s="180"/>
      <c r="M387" s="180">
        <f aca="true" t="shared" si="101" ref="M387:M404">K387+L387</f>
        <v>596315</v>
      </c>
      <c r="N387" s="180"/>
      <c r="O387" s="180">
        <f>M387+N387</f>
        <v>596315</v>
      </c>
      <c r="P387" s="180"/>
      <c r="Q387" s="180">
        <f>O387+P387</f>
        <v>596315</v>
      </c>
      <c r="R387" s="180"/>
      <c r="S387" s="180">
        <f t="shared" si="97"/>
        <v>596315</v>
      </c>
      <c r="T387" s="180"/>
      <c r="U387" s="180">
        <f>S387+T387</f>
        <v>596315</v>
      </c>
      <c r="V387" s="180">
        <v>11880</v>
      </c>
      <c r="W387" s="198">
        <v>880193</v>
      </c>
      <c r="X387" s="182"/>
      <c r="Y387" s="185">
        <f t="shared" si="84"/>
        <v>880193</v>
      </c>
      <c r="Z387" s="180"/>
      <c r="AA387" s="180">
        <f t="shared" si="85"/>
        <v>880193</v>
      </c>
      <c r="AB387" s="180"/>
      <c r="AC387" s="180">
        <f t="shared" si="86"/>
        <v>880193</v>
      </c>
    </row>
    <row r="388" spans="1:29" ht="16.5" customHeight="1">
      <c r="A388" s="184"/>
      <c r="B388" s="200" t="s">
        <v>158</v>
      </c>
      <c r="C388" s="262">
        <v>4040</v>
      </c>
      <c r="D388" s="277" t="s">
        <v>223</v>
      </c>
      <c r="E388" s="180">
        <v>50150</v>
      </c>
      <c r="F388" s="180">
        <v>-3949</v>
      </c>
      <c r="G388" s="180">
        <f t="shared" si="98"/>
        <v>46201</v>
      </c>
      <c r="H388" s="180"/>
      <c r="I388" s="180">
        <f t="shared" si="99"/>
        <v>46201</v>
      </c>
      <c r="J388" s="180"/>
      <c r="K388" s="180">
        <f t="shared" si="100"/>
        <v>46201</v>
      </c>
      <c r="L388" s="180"/>
      <c r="M388" s="180">
        <f t="shared" si="101"/>
        <v>46201</v>
      </c>
      <c r="N388" s="180"/>
      <c r="O388" s="180">
        <f>M388+N388</f>
        <v>46201</v>
      </c>
      <c r="P388" s="180"/>
      <c r="Q388" s="180">
        <f>O388+P388</f>
        <v>46201</v>
      </c>
      <c r="R388" s="180"/>
      <c r="S388" s="180">
        <f t="shared" si="97"/>
        <v>46201</v>
      </c>
      <c r="T388" s="180"/>
      <c r="U388" s="180">
        <f>S388+T388</f>
        <v>46201</v>
      </c>
      <c r="V388" s="180"/>
      <c r="W388" s="198">
        <v>50798</v>
      </c>
      <c r="X388" s="182">
        <v>4124</v>
      </c>
      <c r="Y388" s="185">
        <f t="shared" si="84"/>
        <v>54922</v>
      </c>
      <c r="Z388" s="180"/>
      <c r="AA388" s="180">
        <f t="shared" si="85"/>
        <v>54922</v>
      </c>
      <c r="AB388" s="180"/>
      <c r="AC388" s="180">
        <f t="shared" si="86"/>
        <v>54922</v>
      </c>
    </row>
    <row r="389" spans="1:29" ht="16.5" customHeight="1">
      <c r="A389" s="184"/>
      <c r="B389" s="200"/>
      <c r="C389" s="262">
        <v>4110</v>
      </c>
      <c r="D389" s="277" t="s">
        <v>224</v>
      </c>
      <c r="E389" s="180">
        <v>115000</v>
      </c>
      <c r="F389" s="180"/>
      <c r="G389" s="180">
        <f t="shared" si="98"/>
        <v>115000</v>
      </c>
      <c r="H389" s="180"/>
      <c r="I389" s="180">
        <f t="shared" si="99"/>
        <v>115000</v>
      </c>
      <c r="J389" s="180"/>
      <c r="K389" s="180">
        <f t="shared" si="100"/>
        <v>115000</v>
      </c>
      <c r="L389" s="180"/>
      <c r="M389" s="180">
        <f t="shared" si="101"/>
        <v>115000</v>
      </c>
      <c r="N389" s="180"/>
      <c r="O389" s="180">
        <f>M389+N389</f>
        <v>115000</v>
      </c>
      <c r="P389" s="180"/>
      <c r="Q389" s="180">
        <f>O389+P389</f>
        <v>115000</v>
      </c>
      <c r="R389" s="180"/>
      <c r="S389" s="180">
        <f t="shared" si="97"/>
        <v>115000</v>
      </c>
      <c r="T389" s="180">
        <v>-2000</v>
      </c>
      <c r="U389" s="180">
        <f>S389+T389</f>
        <v>113000</v>
      </c>
      <c r="V389" s="180"/>
      <c r="W389" s="198">
        <v>124465</v>
      </c>
      <c r="X389" s="182"/>
      <c r="Y389" s="185">
        <f t="shared" si="84"/>
        <v>124465</v>
      </c>
      <c r="Z389" s="180"/>
      <c r="AA389" s="180">
        <f t="shared" si="85"/>
        <v>124465</v>
      </c>
      <c r="AB389" s="180"/>
      <c r="AC389" s="180">
        <f t="shared" si="86"/>
        <v>124465</v>
      </c>
    </row>
    <row r="390" spans="1:29" ht="16.5" customHeight="1">
      <c r="A390" s="184"/>
      <c r="B390" s="200"/>
      <c r="C390" s="262">
        <v>4120</v>
      </c>
      <c r="D390" s="277" t="s">
        <v>225</v>
      </c>
      <c r="E390" s="180">
        <v>15600</v>
      </c>
      <c r="F390" s="180"/>
      <c r="G390" s="180">
        <f t="shared" si="98"/>
        <v>15600</v>
      </c>
      <c r="H390" s="180"/>
      <c r="I390" s="180">
        <f t="shared" si="99"/>
        <v>15600</v>
      </c>
      <c r="J390" s="180"/>
      <c r="K390" s="180">
        <f t="shared" si="100"/>
        <v>15600</v>
      </c>
      <c r="L390" s="180"/>
      <c r="M390" s="180">
        <f t="shared" si="101"/>
        <v>15600</v>
      </c>
      <c r="N390" s="180"/>
      <c r="O390" s="180">
        <f>M390+N390</f>
        <v>15600</v>
      </c>
      <c r="P390" s="180"/>
      <c r="Q390" s="180">
        <f>O390+P390</f>
        <v>15600</v>
      </c>
      <c r="R390" s="180"/>
      <c r="S390" s="180">
        <f t="shared" si="97"/>
        <v>15600</v>
      </c>
      <c r="T390" s="180"/>
      <c r="U390" s="180">
        <f>S390+T390</f>
        <v>15600</v>
      </c>
      <c r="V390" s="180">
        <v>100</v>
      </c>
      <c r="W390" s="198">
        <v>17541</v>
      </c>
      <c r="X390" s="182"/>
      <c r="Y390" s="185">
        <f t="shared" si="84"/>
        <v>17541</v>
      </c>
      <c r="Z390" s="180"/>
      <c r="AA390" s="180">
        <f t="shared" si="85"/>
        <v>17541</v>
      </c>
      <c r="AB390" s="180"/>
      <c r="AC390" s="180">
        <f t="shared" si="86"/>
        <v>17541</v>
      </c>
    </row>
    <row r="391" spans="1:29" ht="16.5" customHeight="1">
      <c r="A391" s="184"/>
      <c r="B391" s="200"/>
      <c r="C391" s="262">
        <v>4170</v>
      </c>
      <c r="D391" s="277" t="s">
        <v>226</v>
      </c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98">
        <v>22121</v>
      </c>
      <c r="X391" s="182"/>
      <c r="Y391" s="185">
        <f t="shared" si="84"/>
        <v>22121</v>
      </c>
      <c r="Z391" s="180"/>
      <c r="AA391" s="180">
        <f t="shared" si="85"/>
        <v>22121</v>
      </c>
      <c r="AB391" s="180"/>
      <c r="AC391" s="180">
        <f t="shared" si="86"/>
        <v>22121</v>
      </c>
    </row>
    <row r="392" spans="1:29" ht="16.5" customHeight="1">
      <c r="A392" s="184"/>
      <c r="B392" s="200"/>
      <c r="C392" s="262">
        <v>4210</v>
      </c>
      <c r="D392" s="277" t="s">
        <v>227</v>
      </c>
      <c r="E392" s="180">
        <v>30000</v>
      </c>
      <c r="F392" s="180"/>
      <c r="G392" s="180">
        <f t="shared" si="98"/>
        <v>30000</v>
      </c>
      <c r="H392" s="180"/>
      <c r="I392" s="180">
        <f t="shared" si="99"/>
        <v>30000</v>
      </c>
      <c r="J392" s="180"/>
      <c r="K392" s="180">
        <f t="shared" si="100"/>
        <v>30000</v>
      </c>
      <c r="L392" s="180"/>
      <c r="M392" s="180">
        <f t="shared" si="101"/>
        <v>30000</v>
      </c>
      <c r="N392" s="180">
        <v>2474</v>
      </c>
      <c r="O392" s="180">
        <f>M392+N392</f>
        <v>32474</v>
      </c>
      <c r="P392" s="180">
        <v>3575</v>
      </c>
      <c r="Q392" s="180">
        <f>O392+P392</f>
        <v>36049</v>
      </c>
      <c r="R392" s="180"/>
      <c r="S392" s="180">
        <f t="shared" si="97"/>
        <v>36049</v>
      </c>
      <c r="T392" s="180"/>
      <c r="U392" s="180">
        <f>S392+T392</f>
        <v>36049</v>
      </c>
      <c r="V392" s="180">
        <v>11366</v>
      </c>
      <c r="W392" s="198">
        <v>51335</v>
      </c>
      <c r="X392" s="182"/>
      <c r="Y392" s="185">
        <f t="shared" si="84"/>
        <v>51335</v>
      </c>
      <c r="Z392" s="180"/>
      <c r="AA392" s="180">
        <f t="shared" si="85"/>
        <v>51335</v>
      </c>
      <c r="AB392" s="180"/>
      <c r="AC392" s="180">
        <f t="shared" si="86"/>
        <v>51335</v>
      </c>
    </row>
    <row r="393" spans="1:29" ht="16.5" customHeight="1">
      <c r="A393" s="184"/>
      <c r="B393" s="200"/>
      <c r="C393" s="262">
        <v>4220</v>
      </c>
      <c r="D393" s="277" t="s">
        <v>292</v>
      </c>
      <c r="E393" s="180">
        <v>107335</v>
      </c>
      <c r="F393" s="180">
        <v>-2403</v>
      </c>
      <c r="G393" s="180">
        <f t="shared" si="98"/>
        <v>104932</v>
      </c>
      <c r="H393" s="180"/>
      <c r="I393" s="180">
        <f t="shared" si="99"/>
        <v>104932</v>
      </c>
      <c r="J393" s="180"/>
      <c r="K393" s="180">
        <f t="shared" si="100"/>
        <v>104932</v>
      </c>
      <c r="L393" s="180"/>
      <c r="M393" s="180">
        <f t="shared" si="101"/>
        <v>104932</v>
      </c>
      <c r="N393" s="180"/>
      <c r="O393" s="180">
        <f>M393+N393</f>
        <v>104932</v>
      </c>
      <c r="P393" s="180"/>
      <c r="Q393" s="180">
        <f>O393+P393</f>
        <v>104932</v>
      </c>
      <c r="R393" s="180">
        <v>5499</v>
      </c>
      <c r="S393" s="180">
        <f t="shared" si="97"/>
        <v>110431</v>
      </c>
      <c r="T393" s="180">
        <v>424</v>
      </c>
      <c r="U393" s="180">
        <f>S393+T393</f>
        <v>110855</v>
      </c>
      <c r="V393" s="180">
        <v>12000</v>
      </c>
      <c r="W393" s="198">
        <v>100920</v>
      </c>
      <c r="X393" s="182"/>
      <c r="Y393" s="185">
        <f t="shared" si="84"/>
        <v>100920</v>
      </c>
      <c r="Z393" s="180"/>
      <c r="AA393" s="180">
        <f t="shared" si="85"/>
        <v>100920</v>
      </c>
      <c r="AB393" s="180"/>
      <c r="AC393" s="180">
        <f t="shared" si="86"/>
        <v>100920</v>
      </c>
    </row>
    <row r="394" spans="1:29" ht="16.5" customHeight="1">
      <c r="A394" s="184"/>
      <c r="B394" s="200"/>
      <c r="C394" s="262">
        <v>4230</v>
      </c>
      <c r="D394" s="277" t="s">
        <v>377</v>
      </c>
      <c r="E394" s="180">
        <v>1000</v>
      </c>
      <c r="F394" s="180"/>
      <c r="G394" s="180">
        <f t="shared" si="98"/>
        <v>1000</v>
      </c>
      <c r="H394" s="180"/>
      <c r="I394" s="180">
        <f t="shared" si="99"/>
        <v>1000</v>
      </c>
      <c r="J394" s="180"/>
      <c r="K394" s="180">
        <f t="shared" si="100"/>
        <v>1000</v>
      </c>
      <c r="L394" s="180"/>
      <c r="M394" s="180">
        <f t="shared" si="101"/>
        <v>1000</v>
      </c>
      <c r="N394" s="180"/>
      <c r="O394" s="180">
        <f>M394+N394</f>
        <v>1000</v>
      </c>
      <c r="P394" s="180"/>
      <c r="Q394" s="180">
        <f>O394+P394</f>
        <v>1000</v>
      </c>
      <c r="R394" s="180"/>
      <c r="S394" s="180">
        <f t="shared" si="97"/>
        <v>1000</v>
      </c>
      <c r="T394" s="180">
        <v>500</v>
      </c>
      <c r="U394" s="180">
        <f>S394+T394</f>
        <v>1500</v>
      </c>
      <c r="V394" s="180"/>
      <c r="W394" s="198">
        <v>1907</v>
      </c>
      <c r="X394" s="182"/>
      <c r="Y394" s="185">
        <f t="shared" si="84"/>
        <v>1907</v>
      </c>
      <c r="Z394" s="180"/>
      <c r="AA394" s="180">
        <f t="shared" si="85"/>
        <v>1907</v>
      </c>
      <c r="AB394" s="180"/>
      <c r="AC394" s="180">
        <f t="shared" si="86"/>
        <v>1907</v>
      </c>
    </row>
    <row r="395" spans="1:29" ht="18.75" customHeight="1">
      <c r="A395" s="184"/>
      <c r="B395" s="200"/>
      <c r="C395" s="262">
        <v>4260</v>
      </c>
      <c r="D395" s="277" t="s">
        <v>229</v>
      </c>
      <c r="E395" s="180">
        <v>69000</v>
      </c>
      <c r="F395" s="325" t="s">
        <v>378</v>
      </c>
      <c r="G395" s="185">
        <v>60590</v>
      </c>
      <c r="H395" s="247"/>
      <c r="I395" s="326">
        <v>60590</v>
      </c>
      <c r="J395" s="247"/>
      <c r="K395" s="326">
        <v>60590</v>
      </c>
      <c r="L395" s="247"/>
      <c r="M395" s="326">
        <v>60590</v>
      </c>
      <c r="N395" s="180"/>
      <c r="O395" s="180">
        <f>M395+N395</f>
        <v>60590</v>
      </c>
      <c r="P395" s="180"/>
      <c r="Q395" s="180">
        <f>O395+P395</f>
        <v>60590</v>
      </c>
      <c r="R395" s="180"/>
      <c r="S395" s="180">
        <f t="shared" si="97"/>
        <v>60590</v>
      </c>
      <c r="T395" s="180"/>
      <c r="U395" s="180">
        <f>S395+T395</f>
        <v>60590</v>
      </c>
      <c r="V395" s="180"/>
      <c r="W395" s="198">
        <v>47919</v>
      </c>
      <c r="X395" s="182"/>
      <c r="Y395" s="185">
        <f t="shared" si="84"/>
        <v>47919</v>
      </c>
      <c r="Z395" s="180"/>
      <c r="AA395" s="180">
        <f t="shared" si="85"/>
        <v>47919</v>
      </c>
      <c r="AB395" s="180"/>
      <c r="AC395" s="180">
        <f t="shared" si="86"/>
        <v>47919</v>
      </c>
    </row>
    <row r="396" spans="1:29" ht="16.5" customHeight="1">
      <c r="A396" s="308"/>
      <c r="B396" s="309"/>
      <c r="C396" s="327">
        <v>4270</v>
      </c>
      <c r="D396" s="328" t="s">
        <v>230</v>
      </c>
      <c r="E396" s="180">
        <v>1000</v>
      </c>
      <c r="F396" s="180"/>
      <c r="G396" s="180">
        <f t="shared" si="98"/>
        <v>1000</v>
      </c>
      <c r="H396" s="180"/>
      <c r="I396" s="180">
        <f t="shared" si="99"/>
        <v>1000</v>
      </c>
      <c r="J396" s="180"/>
      <c r="K396" s="180">
        <f t="shared" si="100"/>
        <v>1000</v>
      </c>
      <c r="L396" s="180"/>
      <c r="M396" s="180">
        <f t="shared" si="101"/>
        <v>1000</v>
      </c>
      <c r="N396" s="180">
        <v>60000</v>
      </c>
      <c r="O396" s="180">
        <f>M396+N396</f>
        <v>61000</v>
      </c>
      <c r="P396" s="180"/>
      <c r="Q396" s="180">
        <f>O396+P396</f>
        <v>61000</v>
      </c>
      <c r="R396" s="180"/>
      <c r="S396" s="180">
        <f t="shared" si="97"/>
        <v>61000</v>
      </c>
      <c r="T396" s="180">
        <v>15000</v>
      </c>
      <c r="U396" s="180">
        <f>S396+T396</f>
        <v>76000</v>
      </c>
      <c r="V396" s="180"/>
      <c r="W396" s="198">
        <v>13435</v>
      </c>
      <c r="X396" s="182"/>
      <c r="Y396" s="185">
        <f aca="true" t="shared" si="102" ref="Y396:Y459">W396+X396</f>
        <v>13435</v>
      </c>
      <c r="Z396" s="180"/>
      <c r="AA396" s="180">
        <f aca="true" t="shared" si="103" ref="AA396:AA459">Y396+Z396</f>
        <v>13435</v>
      </c>
      <c r="AB396" s="180">
        <v>-4320</v>
      </c>
      <c r="AC396" s="180">
        <f aca="true" t="shared" si="104" ref="AC396:AC459">AA396+AB396</f>
        <v>9115</v>
      </c>
    </row>
    <row r="397" spans="1:29" ht="16.5" customHeight="1">
      <c r="A397" s="308"/>
      <c r="B397" s="309"/>
      <c r="C397" s="327">
        <v>4280</v>
      </c>
      <c r="D397" s="328" t="s">
        <v>231</v>
      </c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98">
        <v>2096</v>
      </c>
      <c r="X397" s="182"/>
      <c r="Y397" s="185">
        <f t="shared" si="102"/>
        <v>2096</v>
      </c>
      <c r="Z397" s="180"/>
      <c r="AA397" s="180">
        <f t="shared" si="103"/>
        <v>2096</v>
      </c>
      <c r="AB397" s="180"/>
      <c r="AC397" s="180">
        <f t="shared" si="104"/>
        <v>2096</v>
      </c>
    </row>
    <row r="398" spans="1:29" ht="16.5" customHeight="1">
      <c r="A398" s="184"/>
      <c r="B398" s="200"/>
      <c r="C398" s="262">
        <v>4300</v>
      </c>
      <c r="D398" s="277" t="s">
        <v>211</v>
      </c>
      <c r="E398" s="180">
        <v>60000</v>
      </c>
      <c r="F398" s="180">
        <v>-5000</v>
      </c>
      <c r="G398" s="180">
        <f t="shared" si="98"/>
        <v>55000</v>
      </c>
      <c r="H398" s="180"/>
      <c r="I398" s="180">
        <f t="shared" si="99"/>
        <v>55000</v>
      </c>
      <c r="J398" s="180"/>
      <c r="K398" s="180">
        <f t="shared" si="100"/>
        <v>55000</v>
      </c>
      <c r="L398" s="180"/>
      <c r="M398" s="180">
        <f t="shared" si="101"/>
        <v>55000</v>
      </c>
      <c r="N398" s="180"/>
      <c r="O398" s="180">
        <f>M398+N398</f>
        <v>55000</v>
      </c>
      <c r="P398" s="180"/>
      <c r="Q398" s="180">
        <f>O398+P398</f>
        <v>55000</v>
      </c>
      <c r="R398" s="180"/>
      <c r="S398" s="180">
        <f t="shared" si="97"/>
        <v>55000</v>
      </c>
      <c r="T398" s="180">
        <v>2000</v>
      </c>
      <c r="U398" s="180">
        <f>S398+T398</f>
        <v>57000</v>
      </c>
      <c r="V398" s="180">
        <v>8331</v>
      </c>
      <c r="W398" s="198">
        <v>44337</v>
      </c>
      <c r="X398" s="182"/>
      <c r="Y398" s="185">
        <f t="shared" si="102"/>
        <v>44337</v>
      </c>
      <c r="Z398" s="180"/>
      <c r="AA398" s="180">
        <f t="shared" si="103"/>
        <v>44337</v>
      </c>
      <c r="AB398" s="180"/>
      <c r="AC398" s="180">
        <f t="shared" si="104"/>
        <v>44337</v>
      </c>
    </row>
    <row r="399" spans="1:29" ht="16.5" customHeight="1">
      <c r="A399" s="184"/>
      <c r="B399" s="200"/>
      <c r="C399" s="262">
        <v>4350</v>
      </c>
      <c r="D399" s="329" t="s">
        <v>232</v>
      </c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98">
        <v>405</v>
      </c>
      <c r="X399" s="182"/>
      <c r="Y399" s="185">
        <f t="shared" si="102"/>
        <v>405</v>
      </c>
      <c r="Z399" s="180"/>
      <c r="AA399" s="180">
        <f t="shared" si="103"/>
        <v>405</v>
      </c>
      <c r="AB399" s="180"/>
      <c r="AC399" s="180">
        <f t="shared" si="104"/>
        <v>405</v>
      </c>
    </row>
    <row r="400" spans="1:29" ht="16.5" customHeight="1">
      <c r="A400" s="184"/>
      <c r="B400" s="200"/>
      <c r="C400" s="262">
        <v>4360</v>
      </c>
      <c r="D400" s="330" t="s">
        <v>379</v>
      </c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98">
        <v>307</v>
      </c>
      <c r="X400" s="182"/>
      <c r="Y400" s="185">
        <f t="shared" si="102"/>
        <v>307</v>
      </c>
      <c r="Z400" s="180"/>
      <c r="AA400" s="180">
        <f t="shared" si="103"/>
        <v>307</v>
      </c>
      <c r="AB400" s="180"/>
      <c r="AC400" s="180">
        <f t="shared" si="104"/>
        <v>307</v>
      </c>
    </row>
    <row r="401" spans="1:29" ht="16.5" customHeight="1">
      <c r="A401" s="184"/>
      <c r="B401" s="200"/>
      <c r="C401" s="262">
        <v>4370</v>
      </c>
      <c r="D401" s="331" t="s">
        <v>380</v>
      </c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98">
        <v>4844</v>
      </c>
      <c r="X401" s="182"/>
      <c r="Y401" s="185">
        <f t="shared" si="102"/>
        <v>4844</v>
      </c>
      <c r="Z401" s="180"/>
      <c r="AA401" s="180">
        <f t="shared" si="103"/>
        <v>4844</v>
      </c>
      <c r="AB401" s="180"/>
      <c r="AC401" s="180">
        <f t="shared" si="104"/>
        <v>4844</v>
      </c>
    </row>
    <row r="402" spans="1:29" ht="16.5" customHeight="1">
      <c r="A402" s="184"/>
      <c r="B402" s="200"/>
      <c r="C402" s="262">
        <v>4410</v>
      </c>
      <c r="D402" s="277" t="s">
        <v>273</v>
      </c>
      <c r="E402" s="180">
        <v>3000</v>
      </c>
      <c r="F402" s="180"/>
      <c r="G402" s="180">
        <f t="shared" si="98"/>
        <v>3000</v>
      </c>
      <c r="H402" s="180"/>
      <c r="I402" s="180">
        <f t="shared" si="99"/>
        <v>3000</v>
      </c>
      <c r="J402" s="180"/>
      <c r="K402" s="180">
        <f t="shared" si="100"/>
        <v>3000</v>
      </c>
      <c r="L402" s="180">
        <v>-998</v>
      </c>
      <c r="M402" s="180">
        <f t="shared" si="101"/>
        <v>2002</v>
      </c>
      <c r="N402" s="180"/>
      <c r="O402" s="180">
        <f>M402+N402</f>
        <v>2002</v>
      </c>
      <c r="P402" s="180"/>
      <c r="Q402" s="180">
        <f>O402+P402</f>
        <v>2002</v>
      </c>
      <c r="R402" s="180"/>
      <c r="S402" s="180">
        <f t="shared" si="97"/>
        <v>2002</v>
      </c>
      <c r="T402" s="180"/>
      <c r="U402" s="180">
        <f>S402+T402</f>
        <v>2002</v>
      </c>
      <c r="V402" s="180">
        <v>700</v>
      </c>
      <c r="W402" s="198">
        <v>3082</v>
      </c>
      <c r="X402" s="182"/>
      <c r="Y402" s="185">
        <f t="shared" si="102"/>
        <v>3082</v>
      </c>
      <c r="Z402" s="180"/>
      <c r="AA402" s="180">
        <f t="shared" si="103"/>
        <v>3082</v>
      </c>
      <c r="AB402" s="180"/>
      <c r="AC402" s="180">
        <f t="shared" si="104"/>
        <v>3082</v>
      </c>
    </row>
    <row r="403" spans="1:29" ht="16.5" customHeight="1">
      <c r="A403" s="184"/>
      <c r="B403" s="200"/>
      <c r="C403" s="262">
        <v>4430</v>
      </c>
      <c r="D403" s="277" t="s">
        <v>236</v>
      </c>
      <c r="E403" s="180">
        <v>5500</v>
      </c>
      <c r="F403" s="180"/>
      <c r="G403" s="180">
        <f t="shared" si="98"/>
        <v>5500</v>
      </c>
      <c r="H403" s="180"/>
      <c r="I403" s="180">
        <f t="shared" si="99"/>
        <v>5500</v>
      </c>
      <c r="J403" s="180"/>
      <c r="K403" s="180">
        <f t="shared" si="100"/>
        <v>5500</v>
      </c>
      <c r="L403" s="180"/>
      <c r="M403" s="180">
        <f t="shared" si="101"/>
        <v>5500</v>
      </c>
      <c r="N403" s="180"/>
      <c r="O403" s="180">
        <f>M403+N403</f>
        <v>5500</v>
      </c>
      <c r="P403" s="180"/>
      <c r="Q403" s="180">
        <f>O403+P403</f>
        <v>5500</v>
      </c>
      <c r="R403" s="180"/>
      <c r="S403" s="180">
        <f t="shared" si="97"/>
        <v>5500</v>
      </c>
      <c r="T403" s="180">
        <v>-424</v>
      </c>
      <c r="U403" s="180">
        <f>S403+T403</f>
        <v>5076</v>
      </c>
      <c r="V403" s="180">
        <v>34</v>
      </c>
      <c r="W403" s="198">
        <v>17913</v>
      </c>
      <c r="X403" s="182">
        <v>-4124</v>
      </c>
      <c r="Y403" s="185">
        <f t="shared" si="102"/>
        <v>13789</v>
      </c>
      <c r="Z403" s="180"/>
      <c r="AA403" s="180">
        <f t="shared" si="103"/>
        <v>13789</v>
      </c>
      <c r="AB403" s="180"/>
      <c r="AC403" s="180">
        <f t="shared" si="104"/>
        <v>13789</v>
      </c>
    </row>
    <row r="404" spans="1:29" ht="16.5" customHeight="1">
      <c r="A404" s="184"/>
      <c r="B404" s="200"/>
      <c r="C404" s="262">
        <v>4440</v>
      </c>
      <c r="D404" s="277" t="s">
        <v>237</v>
      </c>
      <c r="E404" s="214">
        <v>21000</v>
      </c>
      <c r="F404" s="214"/>
      <c r="G404" s="180">
        <f t="shared" si="98"/>
        <v>21000</v>
      </c>
      <c r="H404" s="214"/>
      <c r="I404" s="180">
        <f t="shared" si="99"/>
        <v>21000</v>
      </c>
      <c r="J404" s="214"/>
      <c r="K404" s="180">
        <f t="shared" si="100"/>
        <v>21000</v>
      </c>
      <c r="L404" s="214">
        <v>998</v>
      </c>
      <c r="M404" s="180">
        <f t="shared" si="101"/>
        <v>21998</v>
      </c>
      <c r="N404" s="180"/>
      <c r="O404" s="180">
        <f>M404+N404</f>
        <v>21998</v>
      </c>
      <c r="P404" s="180"/>
      <c r="Q404" s="180">
        <f>O404+P404</f>
        <v>21998</v>
      </c>
      <c r="R404" s="180"/>
      <c r="S404" s="180">
        <f t="shared" si="97"/>
        <v>21998</v>
      </c>
      <c r="T404" s="180"/>
      <c r="U404" s="180">
        <f>S404+T404</f>
        <v>21998</v>
      </c>
      <c r="V404" s="180"/>
      <c r="W404" s="198">
        <v>26839</v>
      </c>
      <c r="X404" s="182"/>
      <c r="Y404" s="185">
        <f t="shared" si="102"/>
        <v>26839</v>
      </c>
      <c r="Z404" s="180"/>
      <c r="AA404" s="180">
        <f t="shared" si="103"/>
        <v>26839</v>
      </c>
      <c r="AB404" s="180"/>
      <c r="AC404" s="180">
        <f t="shared" si="104"/>
        <v>26839</v>
      </c>
    </row>
    <row r="405" spans="1:29" ht="16.5" customHeight="1">
      <c r="A405" s="184"/>
      <c r="B405" s="200"/>
      <c r="C405" s="262">
        <v>4700</v>
      </c>
      <c r="D405" s="329" t="s">
        <v>335</v>
      </c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98">
        <v>2048</v>
      </c>
      <c r="X405" s="182"/>
      <c r="Y405" s="185">
        <f t="shared" si="102"/>
        <v>2048</v>
      </c>
      <c r="Z405" s="180"/>
      <c r="AA405" s="180">
        <f t="shared" si="103"/>
        <v>2048</v>
      </c>
      <c r="AB405" s="180"/>
      <c r="AC405" s="180">
        <f t="shared" si="104"/>
        <v>2048</v>
      </c>
    </row>
    <row r="406" spans="1:29" ht="16.5" customHeight="1">
      <c r="A406" s="184"/>
      <c r="B406" s="200"/>
      <c r="C406" s="262">
        <v>4740</v>
      </c>
      <c r="D406" s="332" t="s">
        <v>242</v>
      </c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98">
        <v>368</v>
      </c>
      <c r="X406" s="182"/>
      <c r="Y406" s="185">
        <f t="shared" si="102"/>
        <v>368</v>
      </c>
      <c r="Z406" s="180"/>
      <c r="AA406" s="180">
        <f t="shared" si="103"/>
        <v>368</v>
      </c>
      <c r="AB406" s="180"/>
      <c r="AC406" s="180">
        <f t="shared" si="104"/>
        <v>368</v>
      </c>
    </row>
    <row r="407" spans="1:29" ht="16.5" customHeight="1">
      <c r="A407" s="184"/>
      <c r="B407" s="200"/>
      <c r="C407" s="262">
        <v>4750</v>
      </c>
      <c r="D407" s="330" t="s">
        <v>243</v>
      </c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98">
        <v>629</v>
      </c>
      <c r="X407" s="182"/>
      <c r="Y407" s="185">
        <f t="shared" si="102"/>
        <v>629</v>
      </c>
      <c r="Z407" s="180"/>
      <c r="AA407" s="180">
        <f t="shared" si="103"/>
        <v>629</v>
      </c>
      <c r="AB407" s="180"/>
      <c r="AC407" s="180">
        <f t="shared" si="104"/>
        <v>629</v>
      </c>
    </row>
    <row r="408" spans="1:29" ht="16.5" customHeight="1">
      <c r="A408" s="216"/>
      <c r="B408" s="187" t="s">
        <v>381</v>
      </c>
      <c r="C408" s="188"/>
      <c r="D408" s="187"/>
      <c r="E408" s="210">
        <f>SUM(E387:E404)</f>
        <v>1074900</v>
      </c>
      <c r="F408" s="210">
        <v>-19762</v>
      </c>
      <c r="G408" s="210">
        <f>SUM(G387:G404)</f>
        <v>1055138</v>
      </c>
      <c r="H408" s="210"/>
      <c r="I408" s="210">
        <f>SUM(I387:I404)</f>
        <v>1055138</v>
      </c>
      <c r="J408" s="210"/>
      <c r="K408" s="210">
        <f aca="true" t="shared" si="105" ref="K408:R408">SUM(K387:K404)</f>
        <v>1055138</v>
      </c>
      <c r="L408" s="210">
        <f t="shared" si="105"/>
        <v>0</v>
      </c>
      <c r="M408" s="210">
        <f t="shared" si="105"/>
        <v>1055138</v>
      </c>
      <c r="N408" s="210">
        <f t="shared" si="105"/>
        <v>62474</v>
      </c>
      <c r="O408" s="210">
        <f t="shared" si="105"/>
        <v>1117612</v>
      </c>
      <c r="P408" s="189">
        <f t="shared" si="105"/>
        <v>3575</v>
      </c>
      <c r="Q408" s="189">
        <f t="shared" si="105"/>
        <v>1121187</v>
      </c>
      <c r="R408" s="190">
        <f t="shared" si="105"/>
        <v>5499</v>
      </c>
      <c r="S408" s="190">
        <f t="shared" si="97"/>
        <v>1126686</v>
      </c>
      <c r="T408" s="190">
        <f>SUM(T387:T404)</f>
        <v>15500</v>
      </c>
      <c r="U408" s="190">
        <f>SUM(U387:U404)</f>
        <v>1142186</v>
      </c>
      <c r="V408" s="190">
        <f>SUM(V387:V407)</f>
        <v>44411</v>
      </c>
      <c r="W408" s="190">
        <f>SUM(W386:W407)</f>
        <v>1413967</v>
      </c>
      <c r="X408" s="190">
        <f>SUM(X386:X407)</f>
        <v>0</v>
      </c>
      <c r="Y408" s="192">
        <f>SUM(Y385:Y407)</f>
        <v>2040007</v>
      </c>
      <c r="Z408" s="190"/>
      <c r="AA408" s="190">
        <f t="shared" si="103"/>
        <v>2040007</v>
      </c>
      <c r="AB408" s="190">
        <f>SUM(AB385:AB407)</f>
        <v>9000</v>
      </c>
      <c r="AC408" s="190">
        <f t="shared" si="104"/>
        <v>2049007</v>
      </c>
    </row>
    <row r="409" spans="1:29" ht="16.5" customHeight="1">
      <c r="A409" s="216"/>
      <c r="B409" s="291">
        <v>85203</v>
      </c>
      <c r="C409" s="252"/>
      <c r="D409" s="232"/>
      <c r="E409" s="197"/>
      <c r="F409" s="197"/>
      <c r="G409" s="197"/>
      <c r="H409" s="197"/>
      <c r="I409" s="197"/>
      <c r="J409" s="197"/>
      <c r="K409" s="197"/>
      <c r="L409" s="197"/>
      <c r="M409" s="197"/>
      <c r="N409" s="180"/>
      <c r="O409" s="264"/>
      <c r="P409" s="178"/>
      <c r="Q409" s="180"/>
      <c r="R409" s="180"/>
      <c r="S409" s="180"/>
      <c r="T409" s="180"/>
      <c r="U409" s="180"/>
      <c r="V409" s="180"/>
      <c r="W409" s="180"/>
      <c r="X409" s="182"/>
      <c r="Y409" s="185"/>
      <c r="Z409" s="180"/>
      <c r="AA409" s="180"/>
      <c r="AB409" s="180"/>
      <c r="AC409" s="180"/>
    </row>
    <row r="410" spans="1:29" ht="16.5" customHeight="1">
      <c r="A410" s="216"/>
      <c r="B410" s="277" t="s">
        <v>163</v>
      </c>
      <c r="C410" s="262">
        <v>2820</v>
      </c>
      <c r="D410" s="178" t="s">
        <v>375</v>
      </c>
      <c r="E410" s="197"/>
      <c r="F410" s="197"/>
      <c r="G410" s="197"/>
      <c r="H410" s="197"/>
      <c r="I410" s="197"/>
      <c r="J410" s="197"/>
      <c r="K410" s="197"/>
      <c r="L410" s="197"/>
      <c r="M410" s="198">
        <v>0</v>
      </c>
      <c r="N410" s="180">
        <v>220000</v>
      </c>
      <c r="O410" s="198">
        <v>220000</v>
      </c>
      <c r="P410" s="178"/>
      <c r="Q410" s="180">
        <f>O410+P410</f>
        <v>220000</v>
      </c>
      <c r="R410" s="180"/>
      <c r="S410" s="180">
        <f>Q410+R410</f>
        <v>220000</v>
      </c>
      <c r="T410" s="180"/>
      <c r="U410" s="180">
        <f>S410+T410</f>
        <v>220000</v>
      </c>
      <c r="V410" s="180"/>
      <c r="W410" s="180">
        <v>265000</v>
      </c>
      <c r="X410" s="182"/>
      <c r="Y410" s="185">
        <f t="shared" si="102"/>
        <v>265000</v>
      </c>
      <c r="Z410" s="180"/>
      <c r="AA410" s="180">
        <f t="shared" si="103"/>
        <v>265000</v>
      </c>
      <c r="AB410" s="180"/>
      <c r="AC410" s="180">
        <f t="shared" si="104"/>
        <v>265000</v>
      </c>
    </row>
    <row r="411" spans="1:29" ht="16.5" customHeight="1">
      <c r="A411" s="216"/>
      <c r="B411" s="263"/>
      <c r="C411" s="239"/>
      <c r="D411" s="212"/>
      <c r="E411" s="197"/>
      <c r="F411" s="197"/>
      <c r="G411" s="197"/>
      <c r="H411" s="197"/>
      <c r="I411" s="197"/>
      <c r="J411" s="197"/>
      <c r="K411" s="197"/>
      <c r="L411" s="197"/>
      <c r="M411" s="198"/>
      <c r="N411" s="180"/>
      <c r="O411" s="264"/>
      <c r="P411" s="178"/>
      <c r="Q411" s="180"/>
      <c r="R411" s="180"/>
      <c r="S411" s="180"/>
      <c r="T411" s="180"/>
      <c r="U411" s="180"/>
      <c r="V411" s="180"/>
      <c r="W411" s="180"/>
      <c r="X411" s="182"/>
      <c r="Y411" s="185"/>
      <c r="Z411" s="180"/>
      <c r="AA411" s="180"/>
      <c r="AB411" s="180"/>
      <c r="AC411" s="180"/>
    </row>
    <row r="412" spans="1:29" ht="16.5" customHeight="1">
      <c r="A412" s="216"/>
      <c r="B412" s="251" t="s">
        <v>382</v>
      </c>
      <c r="C412" s="252"/>
      <c r="D412" s="187"/>
      <c r="E412" s="189"/>
      <c r="F412" s="189"/>
      <c r="G412" s="189"/>
      <c r="H412" s="189"/>
      <c r="I412" s="189"/>
      <c r="J412" s="189"/>
      <c r="K412" s="189"/>
      <c r="L412" s="189"/>
      <c r="M412" s="190">
        <f>SUM(M409:M411)</f>
        <v>0</v>
      </c>
      <c r="N412" s="189">
        <f>SUM(N409:N411)</f>
        <v>220000</v>
      </c>
      <c r="O412" s="189">
        <f>SUM(O409:O411)</f>
        <v>220000</v>
      </c>
      <c r="P412" s="271"/>
      <c r="Q412" s="190">
        <f>O412+P412</f>
        <v>220000</v>
      </c>
      <c r="R412" s="190"/>
      <c r="S412" s="190">
        <f>Q412+R412</f>
        <v>220000</v>
      </c>
      <c r="T412" s="190"/>
      <c r="U412" s="190">
        <f>S412+T412</f>
        <v>220000</v>
      </c>
      <c r="V412" s="190"/>
      <c r="W412" s="190">
        <f>SUM(W410:W411)</f>
        <v>265000</v>
      </c>
      <c r="X412" s="190"/>
      <c r="Y412" s="192">
        <f t="shared" si="102"/>
        <v>265000</v>
      </c>
      <c r="Z412" s="190"/>
      <c r="AA412" s="190">
        <f t="shared" si="103"/>
        <v>265000</v>
      </c>
      <c r="AB412" s="190"/>
      <c r="AC412" s="190">
        <f t="shared" si="104"/>
        <v>265000</v>
      </c>
    </row>
    <row r="413" spans="1:29" ht="16.5" customHeight="1">
      <c r="A413" s="184"/>
      <c r="B413" s="222">
        <v>85204</v>
      </c>
      <c r="C413" s="177">
        <v>2310</v>
      </c>
      <c r="D413" s="178" t="s">
        <v>366</v>
      </c>
      <c r="E413" s="178"/>
      <c r="F413" s="178"/>
      <c r="G413" s="178"/>
      <c r="H413" s="178"/>
      <c r="I413" s="178"/>
      <c r="J413" s="178"/>
      <c r="K413" s="178"/>
      <c r="L413" s="178"/>
      <c r="M413" s="178"/>
      <c r="N413" s="180"/>
      <c r="O413" s="180"/>
      <c r="P413" s="178"/>
      <c r="Q413" s="180"/>
      <c r="R413" s="180"/>
      <c r="S413" s="180"/>
      <c r="T413" s="180"/>
      <c r="U413" s="180"/>
      <c r="V413" s="180"/>
      <c r="W413" s="180">
        <v>0</v>
      </c>
      <c r="X413" s="182">
        <v>10600</v>
      </c>
      <c r="Y413" s="185">
        <v>10600</v>
      </c>
      <c r="Z413" s="180"/>
      <c r="AA413" s="180">
        <f t="shared" si="103"/>
        <v>10600</v>
      </c>
      <c r="AB413" s="180"/>
      <c r="AC413" s="180">
        <f t="shared" si="104"/>
        <v>10600</v>
      </c>
    </row>
    <row r="414" spans="1:29" ht="16.5" customHeight="1">
      <c r="A414" s="184"/>
      <c r="B414" s="200" t="s">
        <v>166</v>
      </c>
      <c r="C414" s="177"/>
      <c r="D414" s="178" t="s">
        <v>368</v>
      </c>
      <c r="E414" s="178"/>
      <c r="F414" s="178"/>
      <c r="G414" s="178"/>
      <c r="H414" s="178"/>
      <c r="I414" s="178"/>
      <c r="J414" s="178"/>
      <c r="K414" s="178"/>
      <c r="L414" s="178"/>
      <c r="M414" s="178"/>
      <c r="N414" s="180"/>
      <c r="O414" s="180"/>
      <c r="P414" s="178"/>
      <c r="Q414" s="180"/>
      <c r="R414" s="180"/>
      <c r="S414" s="180"/>
      <c r="T414" s="180"/>
      <c r="U414" s="180"/>
      <c r="V414" s="180"/>
      <c r="W414" s="180"/>
      <c r="X414" s="182"/>
      <c r="Y414" s="185"/>
      <c r="Z414" s="180"/>
      <c r="AA414" s="180"/>
      <c r="AB414" s="180"/>
      <c r="AC414" s="180"/>
    </row>
    <row r="415" spans="1:29" ht="16.5" customHeight="1">
      <c r="A415" s="184"/>
      <c r="C415" s="177">
        <v>2320</v>
      </c>
      <c r="D415" s="178" t="s">
        <v>383</v>
      </c>
      <c r="E415" s="178"/>
      <c r="F415" s="178"/>
      <c r="G415" s="178"/>
      <c r="H415" s="178"/>
      <c r="I415" s="178"/>
      <c r="J415" s="178"/>
      <c r="K415" s="178"/>
      <c r="L415" s="178"/>
      <c r="M415" s="178"/>
      <c r="N415" s="180"/>
      <c r="O415" s="180"/>
      <c r="P415" s="180">
        <v>40000</v>
      </c>
      <c r="Q415" s="180">
        <v>40000</v>
      </c>
      <c r="R415" s="180"/>
      <c r="S415" s="180">
        <f>Q415+R415</f>
        <v>40000</v>
      </c>
      <c r="T415" s="180"/>
      <c r="U415" s="180">
        <f>S415+T415</f>
        <v>40000</v>
      </c>
      <c r="V415" s="180">
        <v>20000</v>
      </c>
      <c r="W415" s="180">
        <v>171000</v>
      </c>
      <c r="X415" s="182">
        <v>-10600</v>
      </c>
      <c r="Y415" s="185">
        <f t="shared" si="102"/>
        <v>160400</v>
      </c>
      <c r="Z415" s="180"/>
      <c r="AA415" s="180">
        <f t="shared" si="103"/>
        <v>160400</v>
      </c>
      <c r="AB415" s="180"/>
      <c r="AC415" s="180">
        <f t="shared" si="104"/>
        <v>160400</v>
      </c>
    </row>
    <row r="416" spans="1:29" ht="16.5" customHeight="1">
      <c r="A416" s="184"/>
      <c r="B416" s="208"/>
      <c r="C416" s="177"/>
      <c r="D416" s="178" t="s">
        <v>368</v>
      </c>
      <c r="E416" s="178"/>
      <c r="F416" s="178"/>
      <c r="G416" s="178"/>
      <c r="H416" s="178"/>
      <c r="I416" s="178"/>
      <c r="J416" s="178"/>
      <c r="K416" s="178"/>
      <c r="L416" s="178"/>
      <c r="M416" s="178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2"/>
      <c r="Y416" s="185"/>
      <c r="Z416" s="180"/>
      <c r="AA416" s="180"/>
      <c r="AB416" s="180"/>
      <c r="AC416" s="180"/>
    </row>
    <row r="417" spans="1:29" ht="16.5" customHeight="1">
      <c r="A417" s="184"/>
      <c r="B417" s="208"/>
      <c r="C417" s="177">
        <v>3110</v>
      </c>
      <c r="D417" s="178" t="s">
        <v>373</v>
      </c>
      <c r="E417" s="180">
        <v>1050000</v>
      </c>
      <c r="F417" s="180"/>
      <c r="G417" s="180">
        <f>E417+F417</f>
        <v>1050000</v>
      </c>
      <c r="H417" s="180"/>
      <c r="I417" s="180">
        <f>G417+H417</f>
        <v>1050000</v>
      </c>
      <c r="J417" s="180"/>
      <c r="K417" s="180">
        <f>I417+J417</f>
        <v>1050000</v>
      </c>
      <c r="L417" s="180"/>
      <c r="M417" s="180">
        <f>K417+L417</f>
        <v>1050000</v>
      </c>
      <c r="N417" s="180"/>
      <c r="O417" s="180">
        <f>M417+N417</f>
        <v>1050000</v>
      </c>
      <c r="P417" s="180">
        <v>-40000</v>
      </c>
      <c r="Q417" s="180">
        <f>O417+P417</f>
        <v>1010000</v>
      </c>
      <c r="R417" s="180"/>
      <c r="S417" s="180">
        <f>Q417+R417</f>
        <v>1010000</v>
      </c>
      <c r="T417" s="180"/>
      <c r="U417" s="180">
        <f>S417+T417</f>
        <v>1010000</v>
      </c>
      <c r="V417" s="180">
        <v>-30000</v>
      </c>
      <c r="W417" s="180">
        <v>1488500</v>
      </c>
      <c r="X417" s="182"/>
      <c r="Y417" s="185">
        <f t="shared" si="102"/>
        <v>1488500</v>
      </c>
      <c r="Z417" s="180"/>
      <c r="AA417" s="180">
        <f t="shared" si="103"/>
        <v>1488500</v>
      </c>
      <c r="AB417" s="180">
        <v>-21144</v>
      </c>
      <c r="AC417" s="180">
        <f t="shared" si="104"/>
        <v>1467356</v>
      </c>
    </row>
    <row r="418" spans="1:29" ht="16.5" customHeight="1">
      <c r="A418" s="184"/>
      <c r="B418" s="208"/>
      <c r="C418" s="177">
        <v>4110</v>
      </c>
      <c r="D418" s="333" t="s">
        <v>384</v>
      </c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2"/>
      <c r="AA418" s="180">
        <v>0</v>
      </c>
      <c r="AB418" s="180">
        <v>2583</v>
      </c>
      <c r="AC418" s="180">
        <f t="shared" si="104"/>
        <v>2583</v>
      </c>
    </row>
    <row r="419" spans="1:29" ht="16.5" customHeight="1">
      <c r="A419" s="184"/>
      <c r="B419" s="208"/>
      <c r="C419" s="177">
        <v>4120</v>
      </c>
      <c r="D419" s="333" t="s">
        <v>225</v>
      </c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2"/>
      <c r="AA419" s="180">
        <v>0</v>
      </c>
      <c r="AB419" s="180">
        <v>444</v>
      </c>
      <c r="AC419" s="180">
        <f t="shared" si="104"/>
        <v>444</v>
      </c>
    </row>
    <row r="420" spans="1:29" ht="16.5" customHeight="1">
      <c r="A420" s="184"/>
      <c r="B420" s="208"/>
      <c r="C420" s="177">
        <v>4170</v>
      </c>
      <c r="D420" s="333" t="s">
        <v>226</v>
      </c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2"/>
      <c r="AA420" s="180">
        <v>0</v>
      </c>
      <c r="AB420" s="180">
        <v>18117</v>
      </c>
      <c r="AC420" s="180">
        <f t="shared" si="104"/>
        <v>18117</v>
      </c>
    </row>
    <row r="421" spans="1:29" ht="16.5" customHeight="1">
      <c r="A421" s="184"/>
      <c r="B421" s="208"/>
      <c r="C421" s="177">
        <v>4300</v>
      </c>
      <c r="D421" s="178" t="s">
        <v>211</v>
      </c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>
        <v>500</v>
      </c>
      <c r="X421" s="182"/>
      <c r="Y421" s="185">
        <f t="shared" si="102"/>
        <v>500</v>
      </c>
      <c r="Z421" s="180"/>
      <c r="AA421" s="180">
        <f t="shared" si="103"/>
        <v>500</v>
      </c>
      <c r="AB421" s="180"/>
      <c r="AC421" s="180">
        <f t="shared" si="104"/>
        <v>500</v>
      </c>
    </row>
    <row r="422" spans="1:29" ht="16.5" customHeight="1">
      <c r="A422" s="216"/>
      <c r="B422" s="217" t="s">
        <v>385</v>
      </c>
      <c r="C422" s="188"/>
      <c r="D422" s="187"/>
      <c r="E422" s="189">
        <f>E417</f>
        <v>1050000</v>
      </c>
      <c r="F422" s="189"/>
      <c r="G422" s="189">
        <f>G417</f>
        <v>1050000</v>
      </c>
      <c r="H422" s="189"/>
      <c r="I422" s="189">
        <f>I417</f>
        <v>1050000</v>
      </c>
      <c r="J422" s="189"/>
      <c r="K422" s="189">
        <f>K417</f>
        <v>1050000</v>
      </c>
      <c r="L422" s="189"/>
      <c r="M422" s="189">
        <f>M417</f>
        <v>1050000</v>
      </c>
      <c r="N422" s="190"/>
      <c r="O422" s="190">
        <f>SUM(O415:O417)</f>
        <v>1050000</v>
      </c>
      <c r="P422" s="272"/>
      <c r="Q422" s="190">
        <f>O422+P422</f>
        <v>1050000</v>
      </c>
      <c r="R422" s="190"/>
      <c r="S422" s="190">
        <f>Q422+R422</f>
        <v>1050000</v>
      </c>
      <c r="T422" s="190"/>
      <c r="U422" s="190">
        <f>S422+T422</f>
        <v>1050000</v>
      </c>
      <c r="V422" s="190">
        <f>SUM(V413:V417)</f>
        <v>-10000</v>
      </c>
      <c r="W422" s="190">
        <f>SUM(W413:W421)</f>
        <v>1660000</v>
      </c>
      <c r="X422" s="190">
        <f>SUM(X413:X421)</f>
        <v>0</v>
      </c>
      <c r="Y422" s="192">
        <f>SUM(Y413:Y421)</f>
        <v>1660000</v>
      </c>
      <c r="Z422" s="190"/>
      <c r="AA422" s="190">
        <f t="shared" si="103"/>
        <v>1660000</v>
      </c>
      <c r="AB422" s="190">
        <f>SUM(AB413:AB421)</f>
        <v>0</v>
      </c>
      <c r="AC422" s="190">
        <f t="shared" si="104"/>
        <v>1660000</v>
      </c>
    </row>
    <row r="423" spans="1:29" ht="16.5" customHeight="1">
      <c r="A423" s="184"/>
      <c r="B423" s="222">
        <v>85218</v>
      </c>
      <c r="C423" s="334">
        <v>3020</v>
      </c>
      <c r="D423" s="333" t="s">
        <v>386</v>
      </c>
      <c r="E423" s="253">
        <v>1470</v>
      </c>
      <c r="F423" s="335"/>
      <c r="G423" s="181">
        <f>E423+F423</f>
        <v>1470</v>
      </c>
      <c r="H423" s="335"/>
      <c r="I423" s="181">
        <f>G423+H423</f>
        <v>1470</v>
      </c>
      <c r="J423" s="181"/>
      <c r="K423" s="181">
        <f>I423+J423</f>
        <v>1470</v>
      </c>
      <c r="L423" s="181"/>
      <c r="M423" s="181">
        <f>K423+L423</f>
        <v>1470</v>
      </c>
      <c r="N423" s="180"/>
      <c r="O423" s="180">
        <f>M423+N423</f>
        <v>1470</v>
      </c>
      <c r="P423" s="180">
        <v>-490</v>
      </c>
      <c r="Q423" s="180">
        <f>O423+P423</f>
        <v>980</v>
      </c>
      <c r="R423" s="180"/>
      <c r="S423" s="180">
        <f aca="true" t="shared" si="106" ref="S423:S483">Q423+R423</f>
        <v>980</v>
      </c>
      <c r="T423" s="180"/>
      <c r="U423" s="180">
        <f>S423+T423</f>
        <v>980</v>
      </c>
      <c r="V423" s="180"/>
      <c r="W423" s="180">
        <v>1470</v>
      </c>
      <c r="X423" s="182"/>
      <c r="Y423" s="185">
        <f t="shared" si="102"/>
        <v>1470</v>
      </c>
      <c r="Z423" s="180"/>
      <c r="AA423" s="180">
        <f t="shared" si="103"/>
        <v>1470</v>
      </c>
      <c r="AB423" s="180"/>
      <c r="AC423" s="180">
        <f t="shared" si="104"/>
        <v>1470</v>
      </c>
    </row>
    <row r="424" spans="1:29" ht="16.5" customHeight="1">
      <c r="A424" s="184"/>
      <c r="B424" s="200" t="s">
        <v>387</v>
      </c>
      <c r="C424" s="334">
        <v>4010</v>
      </c>
      <c r="D424" s="333" t="s">
        <v>221</v>
      </c>
      <c r="E424" s="326">
        <v>295100</v>
      </c>
      <c r="F424" s="336"/>
      <c r="G424" s="180">
        <f aca="true" t="shared" si="107" ref="G424:G442">E424+F424</f>
        <v>295100</v>
      </c>
      <c r="H424" s="336"/>
      <c r="I424" s="180">
        <f aca="true" t="shared" si="108" ref="I424:I442">G424+H424</f>
        <v>295100</v>
      </c>
      <c r="J424" s="180"/>
      <c r="K424" s="180">
        <f aca="true" t="shared" si="109" ref="K424:K442">I424+J424</f>
        <v>295100</v>
      </c>
      <c r="L424" s="180">
        <v>24000</v>
      </c>
      <c r="M424" s="180">
        <f aca="true" t="shared" si="110" ref="M424:M442">K424+L424</f>
        <v>319100</v>
      </c>
      <c r="N424" s="180"/>
      <c r="O424" s="180">
        <f>M424+N424</f>
        <v>319100</v>
      </c>
      <c r="P424" s="180">
        <v>-3100</v>
      </c>
      <c r="Q424" s="180">
        <f>O424+P424</f>
        <v>316000</v>
      </c>
      <c r="R424" s="180"/>
      <c r="S424" s="180">
        <f t="shared" si="106"/>
        <v>316000</v>
      </c>
      <c r="T424" s="180"/>
      <c r="U424" s="180">
        <f>S424+T424</f>
        <v>316000</v>
      </c>
      <c r="V424" s="180"/>
      <c r="W424" s="180">
        <v>481020</v>
      </c>
      <c r="X424" s="182"/>
      <c r="Y424" s="185">
        <f t="shared" si="102"/>
        <v>481020</v>
      </c>
      <c r="Z424" s="180"/>
      <c r="AA424" s="180">
        <f t="shared" si="103"/>
        <v>481020</v>
      </c>
      <c r="AB424" s="180"/>
      <c r="AC424" s="180">
        <f t="shared" si="104"/>
        <v>481020</v>
      </c>
    </row>
    <row r="425" spans="1:29" ht="16.5" customHeight="1">
      <c r="A425" s="184"/>
      <c r="B425" s="200" t="s">
        <v>388</v>
      </c>
      <c r="C425" s="334">
        <v>4040</v>
      </c>
      <c r="D425" s="333" t="s">
        <v>389</v>
      </c>
      <c r="E425" s="326">
        <v>22782</v>
      </c>
      <c r="F425" s="336"/>
      <c r="G425" s="180">
        <f t="shared" si="107"/>
        <v>22782</v>
      </c>
      <c r="H425" s="336"/>
      <c r="I425" s="180">
        <f t="shared" si="108"/>
        <v>22782</v>
      </c>
      <c r="J425" s="180"/>
      <c r="K425" s="180">
        <f t="shared" si="109"/>
        <v>22782</v>
      </c>
      <c r="L425" s="180"/>
      <c r="M425" s="180">
        <f t="shared" si="110"/>
        <v>22782</v>
      </c>
      <c r="N425" s="180"/>
      <c r="O425" s="180">
        <f>M425+N425</f>
        <v>22782</v>
      </c>
      <c r="P425" s="180">
        <v>-298</v>
      </c>
      <c r="Q425" s="180">
        <f>O425+P425</f>
        <v>22484</v>
      </c>
      <c r="R425" s="180"/>
      <c r="S425" s="180">
        <f t="shared" si="106"/>
        <v>22484</v>
      </c>
      <c r="T425" s="180"/>
      <c r="U425" s="180">
        <f>S425+T425</f>
        <v>22484</v>
      </c>
      <c r="V425" s="180"/>
      <c r="W425" s="180">
        <v>33100</v>
      </c>
      <c r="X425" s="182"/>
      <c r="Y425" s="185">
        <f t="shared" si="102"/>
        <v>33100</v>
      </c>
      <c r="Z425" s="180"/>
      <c r="AA425" s="180">
        <f t="shared" si="103"/>
        <v>33100</v>
      </c>
      <c r="AB425" s="180">
        <v>234</v>
      </c>
      <c r="AC425" s="180">
        <f t="shared" si="104"/>
        <v>33334</v>
      </c>
    </row>
    <row r="426" spans="1:29" ht="16.5" customHeight="1">
      <c r="A426" s="184"/>
      <c r="B426" s="200"/>
      <c r="C426" s="334">
        <v>4110</v>
      </c>
      <c r="D426" s="333" t="s">
        <v>384</v>
      </c>
      <c r="E426" s="326">
        <v>56360</v>
      </c>
      <c r="F426" s="336"/>
      <c r="G426" s="180">
        <f t="shared" si="107"/>
        <v>56360</v>
      </c>
      <c r="H426" s="336"/>
      <c r="I426" s="180">
        <f t="shared" si="108"/>
        <v>56360</v>
      </c>
      <c r="J426" s="180"/>
      <c r="K426" s="180">
        <f t="shared" si="109"/>
        <v>56360</v>
      </c>
      <c r="L426" s="180">
        <v>5958</v>
      </c>
      <c r="M426" s="180">
        <f t="shared" si="110"/>
        <v>62318</v>
      </c>
      <c r="N426" s="180"/>
      <c r="O426" s="180">
        <f>M426+N426</f>
        <v>62318</v>
      </c>
      <c r="P426" s="180">
        <v>-4318</v>
      </c>
      <c r="Q426" s="180">
        <f>O426+P426</f>
        <v>58000</v>
      </c>
      <c r="R426" s="180"/>
      <c r="S426" s="180">
        <f t="shared" si="106"/>
        <v>58000</v>
      </c>
      <c r="T426" s="180"/>
      <c r="U426" s="180">
        <f>S426+T426</f>
        <v>58000</v>
      </c>
      <c r="V426" s="180"/>
      <c r="W426" s="180">
        <v>90780</v>
      </c>
      <c r="X426" s="182"/>
      <c r="Y426" s="185">
        <f t="shared" si="102"/>
        <v>90780</v>
      </c>
      <c r="Z426" s="180"/>
      <c r="AA426" s="180">
        <f t="shared" si="103"/>
        <v>90780</v>
      </c>
      <c r="AB426" s="180">
        <v>-234</v>
      </c>
      <c r="AC426" s="180">
        <f t="shared" si="104"/>
        <v>90546</v>
      </c>
    </row>
    <row r="427" spans="1:29" ht="16.5" customHeight="1">
      <c r="A427" s="184"/>
      <c r="B427" s="200"/>
      <c r="C427" s="334">
        <v>4120</v>
      </c>
      <c r="D427" s="333" t="s">
        <v>225</v>
      </c>
      <c r="E427" s="326"/>
      <c r="F427" s="336"/>
      <c r="G427" s="180"/>
      <c r="H427" s="336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>
        <v>12544</v>
      </c>
      <c r="X427" s="182"/>
      <c r="Y427" s="185">
        <f t="shared" si="102"/>
        <v>12544</v>
      </c>
      <c r="Z427" s="180"/>
      <c r="AA427" s="180">
        <f t="shared" si="103"/>
        <v>12544</v>
      </c>
      <c r="AB427" s="180"/>
      <c r="AC427" s="180">
        <f t="shared" si="104"/>
        <v>12544</v>
      </c>
    </row>
    <row r="428" spans="1:29" ht="16.5" customHeight="1">
      <c r="A428" s="184"/>
      <c r="B428" s="200"/>
      <c r="C428" s="334">
        <v>4170</v>
      </c>
      <c r="D428" s="333" t="s">
        <v>226</v>
      </c>
      <c r="E428" s="326"/>
      <c r="F428" s="336"/>
      <c r="G428" s="180"/>
      <c r="H428" s="336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>
        <v>23200</v>
      </c>
      <c r="X428" s="182"/>
      <c r="Y428" s="185">
        <f t="shared" si="102"/>
        <v>23200</v>
      </c>
      <c r="Z428" s="180"/>
      <c r="AA428" s="180">
        <f t="shared" si="103"/>
        <v>23200</v>
      </c>
      <c r="AB428" s="180"/>
      <c r="AC428" s="180">
        <f t="shared" si="104"/>
        <v>23200</v>
      </c>
    </row>
    <row r="429" spans="1:29" ht="16.5" customHeight="1">
      <c r="A429" s="184"/>
      <c r="B429" s="200"/>
      <c r="C429" s="334">
        <v>4210</v>
      </c>
      <c r="D429" s="333" t="s">
        <v>227</v>
      </c>
      <c r="E429" s="326"/>
      <c r="F429" s="336"/>
      <c r="G429" s="180"/>
      <c r="H429" s="336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>
        <v>30000</v>
      </c>
      <c r="X429" s="182"/>
      <c r="Y429" s="185">
        <f t="shared" si="102"/>
        <v>30000</v>
      </c>
      <c r="Z429" s="180"/>
      <c r="AA429" s="180">
        <f t="shared" si="103"/>
        <v>30000</v>
      </c>
      <c r="AB429" s="180"/>
      <c r="AC429" s="180">
        <f t="shared" si="104"/>
        <v>30000</v>
      </c>
    </row>
    <row r="430" spans="1:29" ht="16.5" customHeight="1">
      <c r="A430" s="184"/>
      <c r="B430" s="200"/>
      <c r="C430" s="334">
        <v>4260</v>
      </c>
      <c r="D430" s="333" t="s">
        <v>229</v>
      </c>
      <c r="E430" s="326"/>
      <c r="F430" s="336"/>
      <c r="G430" s="180"/>
      <c r="H430" s="336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>
        <v>12000</v>
      </c>
      <c r="X430" s="182"/>
      <c r="Y430" s="185">
        <f t="shared" si="102"/>
        <v>12000</v>
      </c>
      <c r="Z430" s="180"/>
      <c r="AA430" s="180">
        <f t="shared" si="103"/>
        <v>12000</v>
      </c>
      <c r="AB430" s="180"/>
      <c r="AC430" s="180">
        <f t="shared" si="104"/>
        <v>12000</v>
      </c>
    </row>
    <row r="431" spans="1:29" ht="16.5" customHeight="1">
      <c r="A431" s="184"/>
      <c r="B431" s="200"/>
      <c r="C431" s="334">
        <v>4270</v>
      </c>
      <c r="D431" s="333" t="s">
        <v>230</v>
      </c>
      <c r="E431" s="326"/>
      <c r="F431" s="336"/>
      <c r="G431" s="180"/>
      <c r="H431" s="336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>
        <v>10000</v>
      </c>
      <c r="X431" s="182"/>
      <c r="Y431" s="185">
        <f t="shared" si="102"/>
        <v>10000</v>
      </c>
      <c r="Z431" s="180"/>
      <c r="AA431" s="180">
        <f t="shared" si="103"/>
        <v>10000</v>
      </c>
      <c r="AB431" s="180"/>
      <c r="AC431" s="180">
        <f t="shared" si="104"/>
        <v>10000</v>
      </c>
    </row>
    <row r="432" spans="1:29" ht="16.5" customHeight="1">
      <c r="A432" s="184"/>
      <c r="B432" s="200"/>
      <c r="C432" s="334">
        <v>4280</v>
      </c>
      <c r="D432" s="202" t="s">
        <v>231</v>
      </c>
      <c r="E432" s="326"/>
      <c r="F432" s="336"/>
      <c r="G432" s="180"/>
      <c r="H432" s="336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>
        <v>1000</v>
      </c>
      <c r="X432" s="182"/>
      <c r="Y432" s="185">
        <f t="shared" si="102"/>
        <v>1000</v>
      </c>
      <c r="Z432" s="180"/>
      <c r="AA432" s="180">
        <f t="shared" si="103"/>
        <v>1000</v>
      </c>
      <c r="AB432" s="180"/>
      <c r="AC432" s="180">
        <f t="shared" si="104"/>
        <v>1000</v>
      </c>
    </row>
    <row r="433" spans="1:29" ht="16.5" customHeight="1">
      <c r="A433" s="184"/>
      <c r="B433" s="200"/>
      <c r="C433" s="334">
        <v>4300</v>
      </c>
      <c r="D433" s="333" t="s">
        <v>211</v>
      </c>
      <c r="E433" s="326"/>
      <c r="F433" s="336"/>
      <c r="G433" s="180"/>
      <c r="H433" s="336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>
        <v>79400</v>
      </c>
      <c r="X433" s="182"/>
      <c r="Y433" s="185">
        <f t="shared" si="102"/>
        <v>79400</v>
      </c>
      <c r="Z433" s="180"/>
      <c r="AA433" s="180">
        <f t="shared" si="103"/>
        <v>79400</v>
      </c>
      <c r="AB433" s="180"/>
      <c r="AC433" s="180">
        <f t="shared" si="104"/>
        <v>79400</v>
      </c>
    </row>
    <row r="434" spans="1:29" ht="16.5" customHeight="1">
      <c r="A434" s="184"/>
      <c r="B434" s="200"/>
      <c r="C434" s="334">
        <v>4350</v>
      </c>
      <c r="D434" s="333" t="s">
        <v>232</v>
      </c>
      <c r="E434" s="326">
        <v>7938</v>
      </c>
      <c r="F434" s="336"/>
      <c r="G434" s="180">
        <f t="shared" si="107"/>
        <v>7938</v>
      </c>
      <c r="H434" s="336"/>
      <c r="I434" s="180">
        <f t="shared" si="108"/>
        <v>7938</v>
      </c>
      <c r="J434" s="180"/>
      <c r="K434" s="180">
        <f t="shared" si="109"/>
        <v>7938</v>
      </c>
      <c r="L434" s="180">
        <v>826</v>
      </c>
      <c r="M434" s="180">
        <f t="shared" si="110"/>
        <v>8764</v>
      </c>
      <c r="N434" s="180"/>
      <c r="O434" s="180">
        <f aca="true" t="shared" si="111" ref="O434:O484">M434+N434</f>
        <v>8764</v>
      </c>
      <c r="P434" s="180"/>
      <c r="Q434" s="180">
        <f>O434+P434</f>
        <v>8764</v>
      </c>
      <c r="R434" s="180"/>
      <c r="S434" s="180">
        <f t="shared" si="106"/>
        <v>8764</v>
      </c>
      <c r="T434" s="180"/>
      <c r="U434" s="180">
        <f aca="true" t="shared" si="112" ref="U434:U494">S434+T434</f>
        <v>8764</v>
      </c>
      <c r="V434" s="180"/>
      <c r="W434" s="180">
        <v>1400</v>
      </c>
      <c r="X434" s="182"/>
      <c r="Y434" s="185">
        <f t="shared" si="102"/>
        <v>1400</v>
      </c>
      <c r="Z434" s="180"/>
      <c r="AA434" s="180">
        <f t="shared" si="103"/>
        <v>1400</v>
      </c>
      <c r="AB434" s="180"/>
      <c r="AC434" s="180">
        <f t="shared" si="104"/>
        <v>1400</v>
      </c>
    </row>
    <row r="435" spans="1:29" ht="16.5" customHeight="1">
      <c r="A435" s="184"/>
      <c r="B435" s="200"/>
      <c r="C435" s="334">
        <v>4370</v>
      </c>
      <c r="D435" s="202" t="s">
        <v>380</v>
      </c>
      <c r="E435" s="326"/>
      <c r="F435" s="336">
        <v>44900</v>
      </c>
      <c r="G435" s="180">
        <f t="shared" si="107"/>
        <v>44900</v>
      </c>
      <c r="H435" s="336"/>
      <c r="I435" s="180">
        <f t="shared" si="108"/>
        <v>44900</v>
      </c>
      <c r="J435" s="180"/>
      <c r="K435" s="180">
        <f t="shared" si="109"/>
        <v>44900</v>
      </c>
      <c r="L435" s="180">
        <v>3200</v>
      </c>
      <c r="M435" s="180">
        <f t="shared" si="110"/>
        <v>48100</v>
      </c>
      <c r="N435" s="180"/>
      <c r="O435" s="180">
        <f t="shared" si="111"/>
        <v>48100</v>
      </c>
      <c r="P435" s="180">
        <v>-8100</v>
      </c>
      <c r="Q435" s="180">
        <f aca="true" t="shared" si="113" ref="Q435:Q495">O435+P435</f>
        <v>40000</v>
      </c>
      <c r="R435" s="180"/>
      <c r="S435" s="180">
        <f t="shared" si="106"/>
        <v>40000</v>
      </c>
      <c r="T435" s="180">
        <v>-2000</v>
      </c>
      <c r="U435" s="180">
        <f t="shared" si="112"/>
        <v>38000</v>
      </c>
      <c r="V435" s="180"/>
      <c r="W435" s="180">
        <v>8000</v>
      </c>
      <c r="X435" s="182"/>
      <c r="Y435" s="185">
        <f t="shared" si="102"/>
        <v>8000</v>
      </c>
      <c r="Z435" s="180"/>
      <c r="AA435" s="180">
        <f t="shared" si="103"/>
        <v>8000</v>
      </c>
      <c r="AB435" s="180"/>
      <c r="AC435" s="180">
        <f t="shared" si="104"/>
        <v>8000</v>
      </c>
    </row>
    <row r="436" spans="1:29" ht="16.5" customHeight="1">
      <c r="A436" s="184"/>
      <c r="B436" s="200"/>
      <c r="C436" s="334">
        <v>4400</v>
      </c>
      <c r="D436" s="203" t="s">
        <v>276</v>
      </c>
      <c r="E436" s="326">
        <v>18000</v>
      </c>
      <c r="F436" s="336"/>
      <c r="G436" s="180">
        <f t="shared" si="107"/>
        <v>18000</v>
      </c>
      <c r="H436" s="336"/>
      <c r="I436" s="180">
        <f t="shared" si="108"/>
        <v>18000</v>
      </c>
      <c r="J436" s="180"/>
      <c r="K436" s="180">
        <f t="shared" si="109"/>
        <v>18000</v>
      </c>
      <c r="L436" s="180">
        <v>5016</v>
      </c>
      <c r="M436" s="180">
        <f t="shared" si="110"/>
        <v>23016</v>
      </c>
      <c r="N436" s="180"/>
      <c r="O436" s="180">
        <f t="shared" si="111"/>
        <v>23016</v>
      </c>
      <c r="P436" s="180"/>
      <c r="Q436" s="180">
        <f t="shared" si="113"/>
        <v>23016</v>
      </c>
      <c r="R436" s="180"/>
      <c r="S436" s="180">
        <f t="shared" si="106"/>
        <v>23016</v>
      </c>
      <c r="T436" s="180">
        <v>-4000</v>
      </c>
      <c r="U436" s="180">
        <f t="shared" si="112"/>
        <v>19016</v>
      </c>
      <c r="V436" s="180"/>
      <c r="W436" s="180">
        <v>24000</v>
      </c>
      <c r="X436" s="182"/>
      <c r="Y436" s="185">
        <f t="shared" si="102"/>
        <v>24000</v>
      </c>
      <c r="Z436" s="180"/>
      <c r="AA436" s="180">
        <f t="shared" si="103"/>
        <v>24000</v>
      </c>
      <c r="AB436" s="180"/>
      <c r="AC436" s="180">
        <f t="shared" si="104"/>
        <v>24000</v>
      </c>
    </row>
    <row r="437" spans="1:29" ht="16.5" customHeight="1">
      <c r="A437" s="184"/>
      <c r="B437" s="200"/>
      <c r="C437" s="334">
        <v>4410</v>
      </c>
      <c r="D437" s="333" t="s">
        <v>273</v>
      </c>
      <c r="E437" s="326">
        <v>8000</v>
      </c>
      <c r="F437" s="336"/>
      <c r="G437" s="180">
        <f t="shared" si="107"/>
        <v>8000</v>
      </c>
      <c r="H437" s="336"/>
      <c r="I437" s="180">
        <f t="shared" si="108"/>
        <v>8000</v>
      </c>
      <c r="J437" s="180"/>
      <c r="K437" s="180">
        <f t="shared" si="109"/>
        <v>8000</v>
      </c>
      <c r="L437" s="180"/>
      <c r="M437" s="180">
        <f t="shared" si="110"/>
        <v>8000</v>
      </c>
      <c r="N437" s="180"/>
      <c r="O437" s="180">
        <f t="shared" si="111"/>
        <v>8000</v>
      </c>
      <c r="P437" s="180">
        <v>4986</v>
      </c>
      <c r="Q437" s="180">
        <f t="shared" si="113"/>
        <v>12986</v>
      </c>
      <c r="R437" s="180"/>
      <c r="S437" s="180">
        <f t="shared" si="106"/>
        <v>12986</v>
      </c>
      <c r="T437" s="180"/>
      <c r="U437" s="180">
        <f t="shared" si="112"/>
        <v>12986</v>
      </c>
      <c r="V437" s="180">
        <v>-3230</v>
      </c>
      <c r="W437" s="180">
        <v>4000</v>
      </c>
      <c r="X437" s="182"/>
      <c r="Y437" s="185">
        <f t="shared" si="102"/>
        <v>4000</v>
      </c>
      <c r="Z437" s="180"/>
      <c r="AA437" s="180">
        <f t="shared" si="103"/>
        <v>4000</v>
      </c>
      <c r="AB437" s="180"/>
      <c r="AC437" s="180">
        <f t="shared" si="104"/>
        <v>4000</v>
      </c>
    </row>
    <row r="438" spans="1:29" ht="16.5" customHeight="1">
      <c r="A438" s="184"/>
      <c r="B438" s="200"/>
      <c r="C438" s="334">
        <v>4430</v>
      </c>
      <c r="D438" s="333" t="s">
        <v>236</v>
      </c>
      <c r="E438" s="326">
        <v>3000</v>
      </c>
      <c r="F438" s="336"/>
      <c r="G438" s="180">
        <f t="shared" si="107"/>
        <v>3000</v>
      </c>
      <c r="H438" s="336"/>
      <c r="I438" s="180">
        <f t="shared" si="108"/>
        <v>3000</v>
      </c>
      <c r="J438" s="180"/>
      <c r="K438" s="180">
        <f t="shared" si="109"/>
        <v>3000</v>
      </c>
      <c r="L438" s="180"/>
      <c r="M438" s="180">
        <f t="shared" si="110"/>
        <v>3000</v>
      </c>
      <c r="N438" s="180"/>
      <c r="O438" s="180">
        <f t="shared" si="111"/>
        <v>3000</v>
      </c>
      <c r="P438" s="180">
        <v>3000</v>
      </c>
      <c r="Q438" s="180">
        <f t="shared" si="113"/>
        <v>6000</v>
      </c>
      <c r="R438" s="180"/>
      <c r="S438" s="180">
        <f t="shared" si="106"/>
        <v>6000</v>
      </c>
      <c r="T438" s="180">
        <v>-2000</v>
      </c>
      <c r="U438" s="180">
        <f t="shared" si="112"/>
        <v>4000</v>
      </c>
      <c r="V438" s="180"/>
      <c r="W438" s="180">
        <v>1200</v>
      </c>
      <c r="X438" s="182"/>
      <c r="Y438" s="185">
        <f t="shared" si="102"/>
        <v>1200</v>
      </c>
      <c r="Z438" s="180"/>
      <c r="AA438" s="180">
        <f t="shared" si="103"/>
        <v>1200</v>
      </c>
      <c r="AB438" s="180"/>
      <c r="AC438" s="180">
        <f t="shared" si="104"/>
        <v>1200</v>
      </c>
    </row>
    <row r="439" spans="1:29" ht="16.5" customHeight="1">
      <c r="A439" s="184"/>
      <c r="B439" s="200"/>
      <c r="C439" s="337">
        <v>4440</v>
      </c>
      <c r="D439" s="333" t="s">
        <v>237</v>
      </c>
      <c r="E439" s="326">
        <v>82078</v>
      </c>
      <c r="F439" s="336">
        <v>-44900</v>
      </c>
      <c r="G439" s="180">
        <f t="shared" si="107"/>
        <v>37178</v>
      </c>
      <c r="H439" s="336"/>
      <c r="I439" s="180">
        <f t="shared" si="108"/>
        <v>37178</v>
      </c>
      <c r="J439" s="180"/>
      <c r="K439" s="180">
        <f t="shared" si="109"/>
        <v>37178</v>
      </c>
      <c r="L439" s="180">
        <v>10000</v>
      </c>
      <c r="M439" s="180">
        <f t="shared" si="110"/>
        <v>47178</v>
      </c>
      <c r="N439" s="180"/>
      <c r="O439" s="180">
        <f t="shared" si="111"/>
        <v>47178</v>
      </c>
      <c r="P439" s="180">
        <v>9698</v>
      </c>
      <c r="Q439" s="180">
        <f t="shared" si="113"/>
        <v>56876</v>
      </c>
      <c r="R439" s="180"/>
      <c r="S439" s="180">
        <f t="shared" si="106"/>
        <v>56876</v>
      </c>
      <c r="T439" s="180">
        <v>8000</v>
      </c>
      <c r="U439" s="180">
        <f t="shared" si="112"/>
        <v>64876</v>
      </c>
      <c r="V439" s="180"/>
      <c r="W439" s="180">
        <v>10197</v>
      </c>
      <c r="X439" s="182"/>
      <c r="Y439" s="185">
        <f t="shared" si="102"/>
        <v>10197</v>
      </c>
      <c r="Z439" s="180"/>
      <c r="AA439" s="180">
        <f t="shared" si="103"/>
        <v>10197</v>
      </c>
      <c r="AB439" s="180"/>
      <c r="AC439" s="180">
        <f t="shared" si="104"/>
        <v>10197</v>
      </c>
    </row>
    <row r="440" spans="1:29" ht="16.5" customHeight="1">
      <c r="A440" s="184"/>
      <c r="B440" s="200"/>
      <c r="C440" s="337">
        <v>4700</v>
      </c>
      <c r="D440" s="333" t="s">
        <v>335</v>
      </c>
      <c r="E440" s="326">
        <v>5000</v>
      </c>
      <c r="F440" s="336"/>
      <c r="G440" s="180">
        <f t="shared" si="107"/>
        <v>5000</v>
      </c>
      <c r="H440" s="336"/>
      <c r="I440" s="180">
        <f t="shared" si="108"/>
        <v>5000</v>
      </c>
      <c r="J440" s="180"/>
      <c r="K440" s="180">
        <f t="shared" si="109"/>
        <v>5000</v>
      </c>
      <c r="L440" s="180"/>
      <c r="M440" s="180">
        <f t="shared" si="110"/>
        <v>5000</v>
      </c>
      <c r="N440" s="180"/>
      <c r="O440" s="180">
        <f t="shared" si="111"/>
        <v>5000</v>
      </c>
      <c r="P440" s="180">
        <v>-1594</v>
      </c>
      <c r="Q440" s="180">
        <f t="shared" si="113"/>
        <v>3406</v>
      </c>
      <c r="R440" s="180"/>
      <c r="S440" s="180">
        <f t="shared" si="106"/>
        <v>3406</v>
      </c>
      <c r="T440" s="180"/>
      <c r="U440" s="180">
        <f t="shared" si="112"/>
        <v>3406</v>
      </c>
      <c r="V440" s="180"/>
      <c r="W440" s="180">
        <v>8000</v>
      </c>
      <c r="X440" s="182"/>
      <c r="Y440" s="185">
        <f t="shared" si="102"/>
        <v>8000</v>
      </c>
      <c r="Z440" s="180"/>
      <c r="AA440" s="180">
        <f t="shared" si="103"/>
        <v>8000</v>
      </c>
      <c r="AB440" s="180"/>
      <c r="AC440" s="180">
        <f t="shared" si="104"/>
        <v>8000</v>
      </c>
    </row>
    <row r="441" spans="1:29" ht="16.5" customHeight="1">
      <c r="A441" s="184"/>
      <c r="B441" s="200"/>
      <c r="C441" s="337">
        <v>4740</v>
      </c>
      <c r="D441" s="203" t="s">
        <v>242</v>
      </c>
      <c r="E441" s="326">
        <v>6500</v>
      </c>
      <c r="F441" s="336"/>
      <c r="G441" s="180">
        <f t="shared" si="107"/>
        <v>6500</v>
      </c>
      <c r="H441" s="336"/>
      <c r="I441" s="180">
        <f t="shared" si="108"/>
        <v>6500</v>
      </c>
      <c r="J441" s="180"/>
      <c r="K441" s="180">
        <f t="shared" si="109"/>
        <v>6500</v>
      </c>
      <c r="L441" s="180"/>
      <c r="M441" s="180">
        <f t="shared" si="110"/>
        <v>6500</v>
      </c>
      <c r="N441" s="180"/>
      <c r="O441" s="180">
        <f t="shared" si="111"/>
        <v>6500</v>
      </c>
      <c r="P441" s="180"/>
      <c r="Q441" s="180">
        <f t="shared" si="113"/>
        <v>6500</v>
      </c>
      <c r="R441" s="180"/>
      <c r="S441" s="180">
        <f t="shared" si="106"/>
        <v>6500</v>
      </c>
      <c r="T441" s="180"/>
      <c r="U441" s="180">
        <f t="shared" si="112"/>
        <v>6500</v>
      </c>
      <c r="V441" s="180"/>
      <c r="W441" s="180">
        <v>4000</v>
      </c>
      <c r="X441" s="182"/>
      <c r="Y441" s="185">
        <f t="shared" si="102"/>
        <v>4000</v>
      </c>
      <c r="Z441" s="180"/>
      <c r="AA441" s="180">
        <f t="shared" si="103"/>
        <v>4000</v>
      </c>
      <c r="AB441" s="180"/>
      <c r="AC441" s="180">
        <f t="shared" si="104"/>
        <v>4000</v>
      </c>
    </row>
    <row r="442" spans="1:29" ht="16.5" customHeight="1">
      <c r="A442" s="184"/>
      <c r="B442" s="200"/>
      <c r="C442" s="338">
        <v>4750</v>
      </c>
      <c r="D442" s="201" t="s">
        <v>243</v>
      </c>
      <c r="E442" s="326">
        <v>5772</v>
      </c>
      <c r="F442" s="336"/>
      <c r="G442" s="214">
        <f t="shared" si="107"/>
        <v>5772</v>
      </c>
      <c r="H442" s="336"/>
      <c r="I442" s="214">
        <f t="shared" si="108"/>
        <v>5772</v>
      </c>
      <c r="J442" s="214"/>
      <c r="K442" s="214">
        <f t="shared" si="109"/>
        <v>5772</v>
      </c>
      <c r="L442" s="214"/>
      <c r="M442" s="214">
        <f t="shared" si="110"/>
        <v>5772</v>
      </c>
      <c r="N442" s="180"/>
      <c r="O442" s="180">
        <f t="shared" si="111"/>
        <v>5772</v>
      </c>
      <c r="P442" s="180">
        <v>216</v>
      </c>
      <c r="Q442" s="180">
        <f t="shared" si="113"/>
        <v>5988</v>
      </c>
      <c r="R442" s="180"/>
      <c r="S442" s="180">
        <f t="shared" si="106"/>
        <v>5988</v>
      </c>
      <c r="T442" s="180"/>
      <c r="U442" s="180">
        <f t="shared" si="112"/>
        <v>5988</v>
      </c>
      <c r="V442" s="180"/>
      <c r="W442" s="180">
        <v>7000</v>
      </c>
      <c r="X442" s="182"/>
      <c r="Y442" s="185">
        <f t="shared" si="102"/>
        <v>7000</v>
      </c>
      <c r="Z442" s="180"/>
      <c r="AA442" s="180">
        <f t="shared" si="103"/>
        <v>7000</v>
      </c>
      <c r="AB442" s="180"/>
      <c r="AC442" s="180">
        <f t="shared" si="104"/>
        <v>7000</v>
      </c>
    </row>
    <row r="443" spans="1:29" ht="16.5" customHeight="1">
      <c r="A443" s="216"/>
      <c r="B443" s="217" t="s">
        <v>390</v>
      </c>
      <c r="C443" s="188"/>
      <c r="D443" s="187"/>
      <c r="E443" s="210">
        <f>SUM(E423:E442)</f>
        <v>512000</v>
      </c>
      <c r="F443" s="210">
        <f>SUM(F423:F442)</f>
        <v>0</v>
      </c>
      <c r="G443" s="197">
        <f>SUM(G423:G442)</f>
        <v>512000</v>
      </c>
      <c r="H443" s="210"/>
      <c r="I443" s="197">
        <f>SUM(I423:I442)</f>
        <v>512000</v>
      </c>
      <c r="J443" s="210"/>
      <c r="K443" s="197">
        <f aca="true" t="shared" si="114" ref="K443:P443">SUM(K423:K442)</f>
        <v>512000</v>
      </c>
      <c r="L443" s="197">
        <f t="shared" si="114"/>
        <v>49000</v>
      </c>
      <c r="M443" s="197">
        <f t="shared" si="114"/>
        <v>561000</v>
      </c>
      <c r="N443" s="189">
        <f t="shared" si="114"/>
        <v>0</v>
      </c>
      <c r="O443" s="189">
        <f t="shared" si="114"/>
        <v>561000</v>
      </c>
      <c r="P443" s="190">
        <f t="shared" si="114"/>
        <v>0</v>
      </c>
      <c r="Q443" s="190">
        <f t="shared" si="113"/>
        <v>561000</v>
      </c>
      <c r="R443" s="190"/>
      <c r="S443" s="190">
        <f t="shared" si="106"/>
        <v>561000</v>
      </c>
      <c r="T443" s="190"/>
      <c r="U443" s="190">
        <f>SUM(U423:U442)</f>
        <v>561000</v>
      </c>
      <c r="V443" s="190">
        <f>SUM(V423:V442)</f>
        <v>-3230</v>
      </c>
      <c r="W443" s="190">
        <f>SUM(W423:W442)</f>
        <v>842311</v>
      </c>
      <c r="X443" s="190"/>
      <c r="Y443" s="192">
        <f t="shared" si="102"/>
        <v>842311</v>
      </c>
      <c r="Z443" s="190"/>
      <c r="AA443" s="190">
        <f t="shared" si="103"/>
        <v>842311</v>
      </c>
      <c r="AB443" s="190"/>
      <c r="AC443" s="190">
        <f t="shared" si="104"/>
        <v>842311</v>
      </c>
    </row>
    <row r="444" spans="1:29" ht="16.5" customHeight="1">
      <c r="A444" s="216"/>
      <c r="B444" s="298">
        <v>85295</v>
      </c>
      <c r="C444" s="239"/>
      <c r="D444" s="212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264"/>
      <c r="Q444" s="264"/>
      <c r="R444" s="264"/>
      <c r="S444" s="264"/>
      <c r="T444" s="264"/>
      <c r="U444" s="264"/>
      <c r="V444" s="264"/>
      <c r="W444" s="264"/>
      <c r="X444" s="182"/>
      <c r="Y444" s="185"/>
      <c r="Z444" s="180"/>
      <c r="AA444" s="180"/>
      <c r="AB444" s="180"/>
      <c r="AC444" s="180"/>
    </row>
    <row r="445" spans="1:29" ht="16.5" customHeight="1">
      <c r="A445" s="216"/>
      <c r="B445" s="277" t="s">
        <v>301</v>
      </c>
      <c r="C445" s="262">
        <v>2830</v>
      </c>
      <c r="D445" s="277" t="s">
        <v>391</v>
      </c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264"/>
      <c r="Q445" s="264"/>
      <c r="R445" s="264"/>
      <c r="S445" s="264"/>
      <c r="T445" s="264"/>
      <c r="U445" s="264"/>
      <c r="V445" s="264"/>
      <c r="W445" s="198">
        <v>50000</v>
      </c>
      <c r="X445" s="182"/>
      <c r="Y445" s="185">
        <f t="shared" si="102"/>
        <v>50000</v>
      </c>
      <c r="Z445" s="180"/>
      <c r="AA445" s="180">
        <f t="shared" si="103"/>
        <v>50000</v>
      </c>
      <c r="AB445" s="180"/>
      <c r="AC445" s="180">
        <f t="shared" si="104"/>
        <v>50000</v>
      </c>
    </row>
    <row r="446" spans="1:29" ht="16.5" customHeight="1">
      <c r="A446" s="216"/>
      <c r="B446" s="212"/>
      <c r="C446" s="239"/>
      <c r="D446" s="212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264"/>
      <c r="Q446" s="264"/>
      <c r="R446" s="264"/>
      <c r="S446" s="264"/>
      <c r="T446" s="264"/>
      <c r="U446" s="264"/>
      <c r="V446" s="264"/>
      <c r="W446" s="264"/>
      <c r="X446" s="182"/>
      <c r="Y446" s="185"/>
      <c r="Z446" s="180"/>
      <c r="AA446" s="180"/>
      <c r="AB446" s="180"/>
      <c r="AC446" s="180"/>
    </row>
    <row r="447" spans="1:29" ht="16.5" customHeight="1">
      <c r="A447" s="218"/>
      <c r="B447" s="187" t="s">
        <v>392</v>
      </c>
      <c r="C447" s="188"/>
      <c r="D447" s="187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90"/>
      <c r="Q447" s="190"/>
      <c r="R447" s="190"/>
      <c r="S447" s="190"/>
      <c r="T447" s="190"/>
      <c r="U447" s="190"/>
      <c r="V447" s="190"/>
      <c r="W447" s="190">
        <f>SUM(W445:W446)</f>
        <v>50000</v>
      </c>
      <c r="X447" s="190"/>
      <c r="Y447" s="192">
        <f t="shared" si="102"/>
        <v>50000</v>
      </c>
      <c r="Z447" s="190"/>
      <c r="AA447" s="190">
        <f t="shared" si="103"/>
        <v>50000</v>
      </c>
      <c r="AB447" s="190"/>
      <c r="AC447" s="190">
        <f t="shared" si="104"/>
        <v>50000</v>
      </c>
    </row>
    <row r="448" spans="1:29" ht="21.75" customHeight="1">
      <c r="A448" s="186" t="s">
        <v>169</v>
      </c>
      <c r="B448" s="187"/>
      <c r="C448" s="188"/>
      <c r="D448" s="187"/>
      <c r="E448" s="189" t="e">
        <f>E443+#REF!+E422+#REF!+E408+E384</f>
        <v>#REF!</v>
      </c>
      <c r="F448" s="189" t="e">
        <f>F443+#REF!+F422+#REF!+F408+F384</f>
        <v>#REF!</v>
      </c>
      <c r="G448" s="189" t="e">
        <f>G443+#REF!+G422+#REF!+G408+G384</f>
        <v>#REF!</v>
      </c>
      <c r="H448" s="189" t="e">
        <f>H443+#REF!+H422+#REF!+H408+H384</f>
        <v>#REF!</v>
      </c>
      <c r="I448" s="189" t="e">
        <f>I443+#REF!+I422+#REF!+I408+I384</f>
        <v>#REF!</v>
      </c>
      <c r="J448" s="189" t="e">
        <f>J443+#REF!+J422+#REF!+J408+J384</f>
        <v>#REF!</v>
      </c>
      <c r="K448" s="189" t="e">
        <f>K443+#REF!+K422+#REF!+K408+K384</f>
        <v>#REF!</v>
      </c>
      <c r="L448" s="189" t="e">
        <f>L443+#REF!+L422+#REF!+L408+L384</f>
        <v>#REF!</v>
      </c>
      <c r="M448" s="189" t="e">
        <f>M443+#REF!+M422+#REF!+M408+M384+M412</f>
        <v>#REF!</v>
      </c>
      <c r="N448" s="189" t="e">
        <f>N443+#REF!+N422+#REF!+N408+N384+N412</f>
        <v>#REF!</v>
      </c>
      <c r="O448" s="189" t="e">
        <f>O443+#REF!+O422+#REF!+O408+O384+O412</f>
        <v>#REF!</v>
      </c>
      <c r="P448" s="189" t="e">
        <f>P443+#REF!+P422+#REF!+P408+P384+P412</f>
        <v>#REF!</v>
      </c>
      <c r="Q448" s="189" t="e">
        <f>Q443+#REF!+Q422+#REF!+Q408+Q384+Q412</f>
        <v>#REF!</v>
      </c>
      <c r="R448" s="189" t="e">
        <f>R443+#REF!+R422+#REF!+R408+R384+R412</f>
        <v>#REF!</v>
      </c>
      <c r="S448" s="190" t="e">
        <f t="shared" si="106"/>
        <v>#REF!</v>
      </c>
      <c r="T448" s="190" t="e">
        <f>T443+#REF!+T422+T412+#REF!+T408+T384</f>
        <v>#REF!</v>
      </c>
      <c r="U448" s="190" t="e">
        <f>U443+#REF!+U422+U412+#REF!+U408+U384</f>
        <v>#REF!</v>
      </c>
      <c r="V448" s="190" t="e">
        <f>V443+#REF!+V422+V412+#REF!+V408+V384</f>
        <v>#REF!</v>
      </c>
      <c r="W448" s="190" t="e">
        <f>W447+W443+W422+W412+#REF!+W408+W384</f>
        <v>#REF!</v>
      </c>
      <c r="X448" s="190"/>
      <c r="Y448" s="192">
        <f>Y447+Y443+Y422+Y412+Y408+Y384</f>
        <v>6635618</v>
      </c>
      <c r="Z448" s="190">
        <f>Z447+Z443+Z422+Z412+Z408+Z384</f>
        <v>0</v>
      </c>
      <c r="AA448" s="190">
        <f t="shared" si="103"/>
        <v>6635618</v>
      </c>
      <c r="AB448" s="190">
        <f>AB447+AB443+AB422+AB412+AB408+AB384</f>
        <v>9000</v>
      </c>
      <c r="AC448" s="190">
        <f t="shared" si="104"/>
        <v>6644618</v>
      </c>
    </row>
    <row r="449" spans="1:29" ht="17.25" customHeight="1">
      <c r="A449" s="194"/>
      <c r="B449" s="274">
        <v>85311</v>
      </c>
      <c r="C449" s="195"/>
      <c r="D449" s="183"/>
      <c r="E449" s="294"/>
      <c r="F449" s="294"/>
      <c r="G449" s="294"/>
      <c r="H449" s="294"/>
      <c r="I449" s="294"/>
      <c r="J449" s="294"/>
      <c r="K449" s="294"/>
      <c r="L449" s="294"/>
      <c r="M449" s="294"/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182"/>
      <c r="Y449" s="185"/>
      <c r="Z449" s="180"/>
      <c r="AA449" s="180"/>
      <c r="AB449" s="180"/>
      <c r="AC449" s="180"/>
    </row>
    <row r="450" spans="1:29" ht="17.25" customHeight="1">
      <c r="A450" s="216"/>
      <c r="B450" s="277" t="s">
        <v>393</v>
      </c>
      <c r="C450" s="244">
        <v>2580</v>
      </c>
      <c r="D450" s="178" t="s">
        <v>394</v>
      </c>
      <c r="E450" s="208"/>
      <c r="F450" s="208"/>
      <c r="G450" s="208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>
        <v>0</v>
      </c>
      <c r="X450" s="180">
        <v>85850</v>
      </c>
      <c r="Y450" s="185">
        <f t="shared" si="102"/>
        <v>85850</v>
      </c>
      <c r="Z450" s="180"/>
      <c r="AA450" s="180">
        <f t="shared" si="103"/>
        <v>85850</v>
      </c>
      <c r="AB450" s="180">
        <v>9574</v>
      </c>
      <c r="AC450" s="180">
        <f t="shared" si="104"/>
        <v>95424</v>
      </c>
    </row>
    <row r="451" spans="1:29" ht="17.25" customHeight="1">
      <c r="A451" s="216"/>
      <c r="B451" s="277" t="s">
        <v>395</v>
      </c>
      <c r="C451" s="244"/>
      <c r="D451" s="178" t="s">
        <v>396</v>
      </c>
      <c r="E451" s="208"/>
      <c r="F451" s="208"/>
      <c r="G451" s="208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180"/>
      <c r="Y451" s="185"/>
      <c r="Z451" s="180"/>
      <c r="AA451" s="180"/>
      <c r="AB451" s="180"/>
      <c r="AC451" s="180"/>
    </row>
    <row r="452" spans="1:29" ht="17.25" customHeight="1">
      <c r="A452" s="216"/>
      <c r="B452" s="251" t="s">
        <v>397</v>
      </c>
      <c r="C452" s="252"/>
      <c r="D452" s="265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60"/>
      <c r="T452" s="260"/>
      <c r="U452" s="260"/>
      <c r="V452" s="260"/>
      <c r="W452" s="260">
        <v>85850</v>
      </c>
      <c r="X452" s="190">
        <f>SUM(X449:X451)</f>
        <v>85850</v>
      </c>
      <c r="Y452" s="192">
        <f>SUM(Y450:Y451)</f>
        <v>85850</v>
      </c>
      <c r="Z452" s="190"/>
      <c r="AA452" s="190">
        <f t="shared" si="103"/>
        <v>85850</v>
      </c>
      <c r="AB452" s="190">
        <v>9574</v>
      </c>
      <c r="AC452" s="190">
        <f t="shared" si="104"/>
        <v>95424</v>
      </c>
    </row>
    <row r="453" spans="1:29" ht="16.5" customHeight="1">
      <c r="A453" s="177"/>
      <c r="B453" s="222">
        <v>85321</v>
      </c>
      <c r="C453" s="195">
        <v>4010</v>
      </c>
      <c r="D453" s="339" t="s">
        <v>221</v>
      </c>
      <c r="E453" s="181">
        <v>102220</v>
      </c>
      <c r="F453" s="181"/>
      <c r="G453" s="181">
        <f>E453+F453</f>
        <v>102220</v>
      </c>
      <c r="H453" s="181"/>
      <c r="I453" s="181">
        <f>G453+H453</f>
        <v>102220</v>
      </c>
      <c r="J453" s="181"/>
      <c r="K453" s="181">
        <f>I453+J453</f>
        <v>102220</v>
      </c>
      <c r="L453" s="181"/>
      <c r="M453" s="181">
        <f>K453+L453</f>
        <v>102220</v>
      </c>
      <c r="N453" s="181"/>
      <c r="O453" s="181">
        <f t="shared" si="111"/>
        <v>102220</v>
      </c>
      <c r="P453" s="181">
        <v>10780</v>
      </c>
      <c r="Q453" s="181">
        <f t="shared" si="113"/>
        <v>113000</v>
      </c>
      <c r="R453" s="181"/>
      <c r="S453" s="181">
        <f t="shared" si="106"/>
        <v>113000</v>
      </c>
      <c r="T453" s="181"/>
      <c r="U453" s="181">
        <f t="shared" si="112"/>
        <v>113000</v>
      </c>
      <c r="V453" s="181"/>
      <c r="W453" s="181">
        <v>141090</v>
      </c>
      <c r="X453" s="182"/>
      <c r="Y453" s="185">
        <f t="shared" si="102"/>
        <v>141090</v>
      </c>
      <c r="Z453" s="180"/>
      <c r="AA453" s="180">
        <f t="shared" si="103"/>
        <v>141090</v>
      </c>
      <c r="AB453" s="180"/>
      <c r="AC453" s="180">
        <f t="shared" si="104"/>
        <v>141090</v>
      </c>
    </row>
    <row r="454" spans="1:29" ht="16.5" customHeight="1">
      <c r="A454" s="184"/>
      <c r="B454" s="200" t="s">
        <v>398</v>
      </c>
      <c r="C454" s="177">
        <v>4040</v>
      </c>
      <c r="D454" s="340" t="s">
        <v>389</v>
      </c>
      <c r="E454" s="180">
        <v>7944</v>
      </c>
      <c r="F454" s="180"/>
      <c r="G454" s="180">
        <f aca="true" t="shared" si="115" ref="G454:G466">E454+F454</f>
        <v>7944</v>
      </c>
      <c r="H454" s="180"/>
      <c r="I454" s="180">
        <f aca="true" t="shared" si="116" ref="I454:I466">G454+H454</f>
        <v>7944</v>
      </c>
      <c r="J454" s="180"/>
      <c r="K454" s="180">
        <f aca="true" t="shared" si="117" ref="K454:K466">I454+J454</f>
        <v>7944</v>
      </c>
      <c r="L454" s="180"/>
      <c r="M454" s="180">
        <f aca="true" t="shared" si="118" ref="M454:M466">K454+L454</f>
        <v>7944</v>
      </c>
      <c r="N454" s="180"/>
      <c r="O454" s="180">
        <f t="shared" si="111"/>
        <v>7944</v>
      </c>
      <c r="P454" s="180">
        <v>-221</v>
      </c>
      <c r="Q454" s="180">
        <f t="shared" si="113"/>
        <v>7723</v>
      </c>
      <c r="R454" s="180"/>
      <c r="S454" s="180">
        <f t="shared" si="106"/>
        <v>7723</v>
      </c>
      <c r="T454" s="180"/>
      <c r="U454" s="180">
        <f t="shared" si="112"/>
        <v>7723</v>
      </c>
      <c r="V454" s="180"/>
      <c r="W454" s="180">
        <v>10409</v>
      </c>
      <c r="X454" s="182"/>
      <c r="Y454" s="185">
        <f t="shared" si="102"/>
        <v>10409</v>
      </c>
      <c r="Z454" s="180"/>
      <c r="AA454" s="180">
        <f t="shared" si="103"/>
        <v>10409</v>
      </c>
      <c r="AB454" s="180"/>
      <c r="AC454" s="180">
        <f t="shared" si="104"/>
        <v>10409</v>
      </c>
    </row>
    <row r="455" spans="1:29" ht="16.5" customHeight="1">
      <c r="A455" s="184"/>
      <c r="B455" s="200" t="s">
        <v>399</v>
      </c>
      <c r="C455" s="177">
        <v>4110</v>
      </c>
      <c r="D455" s="340" t="s">
        <v>224</v>
      </c>
      <c r="E455" s="180">
        <v>19532</v>
      </c>
      <c r="F455" s="180"/>
      <c r="G455" s="180">
        <f t="shared" si="115"/>
        <v>19532</v>
      </c>
      <c r="H455" s="180"/>
      <c r="I455" s="180">
        <f t="shared" si="116"/>
        <v>19532</v>
      </c>
      <c r="J455" s="180"/>
      <c r="K455" s="180">
        <f t="shared" si="117"/>
        <v>19532</v>
      </c>
      <c r="L455" s="180"/>
      <c r="M455" s="180">
        <f t="shared" si="118"/>
        <v>19532</v>
      </c>
      <c r="N455" s="180"/>
      <c r="O455" s="180">
        <f t="shared" si="111"/>
        <v>19532</v>
      </c>
      <c r="P455" s="180"/>
      <c r="Q455" s="180">
        <f t="shared" si="113"/>
        <v>19532</v>
      </c>
      <c r="R455" s="180"/>
      <c r="S455" s="180">
        <f t="shared" si="106"/>
        <v>19532</v>
      </c>
      <c r="T455" s="180">
        <v>-1532</v>
      </c>
      <c r="U455" s="180">
        <f t="shared" si="112"/>
        <v>18000</v>
      </c>
      <c r="V455" s="180"/>
      <c r="W455" s="180">
        <v>25165</v>
      </c>
      <c r="X455" s="182"/>
      <c r="Y455" s="185">
        <f t="shared" si="102"/>
        <v>25165</v>
      </c>
      <c r="Z455" s="180"/>
      <c r="AA455" s="180">
        <f t="shared" si="103"/>
        <v>25165</v>
      </c>
      <c r="AB455" s="180"/>
      <c r="AC455" s="180">
        <f t="shared" si="104"/>
        <v>25165</v>
      </c>
    </row>
    <row r="456" spans="1:29" ht="16.5" customHeight="1">
      <c r="A456" s="341"/>
      <c r="B456" s="342"/>
      <c r="C456" s="343">
        <v>4120</v>
      </c>
      <c r="D456" s="344" t="s">
        <v>225</v>
      </c>
      <c r="E456" s="180">
        <v>2700</v>
      </c>
      <c r="F456" s="180"/>
      <c r="G456" s="180">
        <f t="shared" si="115"/>
        <v>2700</v>
      </c>
      <c r="H456" s="180"/>
      <c r="I456" s="180">
        <f t="shared" si="116"/>
        <v>2700</v>
      </c>
      <c r="J456" s="180"/>
      <c r="K456" s="180">
        <f t="shared" si="117"/>
        <v>2700</v>
      </c>
      <c r="L456" s="180"/>
      <c r="M456" s="180">
        <f t="shared" si="118"/>
        <v>2700</v>
      </c>
      <c r="N456" s="180"/>
      <c r="O456" s="180">
        <f t="shared" si="111"/>
        <v>2700</v>
      </c>
      <c r="P456" s="180"/>
      <c r="Q456" s="180">
        <f t="shared" si="113"/>
        <v>2700</v>
      </c>
      <c r="R456" s="180"/>
      <c r="S456" s="180">
        <f t="shared" si="106"/>
        <v>2700</v>
      </c>
      <c r="T456" s="180">
        <v>600</v>
      </c>
      <c r="U456" s="180">
        <f t="shared" si="112"/>
        <v>3300</v>
      </c>
      <c r="V456" s="180"/>
      <c r="W456" s="180">
        <v>3477</v>
      </c>
      <c r="X456" s="182"/>
      <c r="Y456" s="185">
        <f t="shared" si="102"/>
        <v>3477</v>
      </c>
      <c r="Z456" s="180"/>
      <c r="AA456" s="180">
        <f t="shared" si="103"/>
        <v>3477</v>
      </c>
      <c r="AB456" s="180"/>
      <c r="AC456" s="180">
        <f t="shared" si="104"/>
        <v>3477</v>
      </c>
    </row>
    <row r="457" spans="1:29" ht="16.5" customHeight="1">
      <c r="A457" s="341"/>
      <c r="B457" s="342"/>
      <c r="C457" s="343">
        <v>4170</v>
      </c>
      <c r="D457" s="344" t="s">
        <v>400</v>
      </c>
      <c r="E457" s="180"/>
      <c r="F457" s="180">
        <v>70000</v>
      </c>
      <c r="G457" s="180">
        <f t="shared" si="115"/>
        <v>70000</v>
      </c>
      <c r="H457" s="180"/>
      <c r="I457" s="180">
        <f t="shared" si="116"/>
        <v>70000</v>
      </c>
      <c r="J457" s="180"/>
      <c r="K457" s="180">
        <f t="shared" si="117"/>
        <v>70000</v>
      </c>
      <c r="L457" s="180"/>
      <c r="M457" s="180">
        <f t="shared" si="118"/>
        <v>70000</v>
      </c>
      <c r="N457" s="180"/>
      <c r="O457" s="180">
        <f t="shared" si="111"/>
        <v>70000</v>
      </c>
      <c r="P457" s="180">
        <v>-10000</v>
      </c>
      <c r="Q457" s="180">
        <f t="shared" si="113"/>
        <v>60000</v>
      </c>
      <c r="R457" s="180">
        <v>5500</v>
      </c>
      <c r="S457" s="180">
        <f t="shared" si="106"/>
        <v>65500</v>
      </c>
      <c r="T457" s="180">
        <v>8448</v>
      </c>
      <c r="U457" s="180">
        <f t="shared" si="112"/>
        <v>73948</v>
      </c>
      <c r="V457" s="180"/>
      <c r="W457" s="180">
        <v>67000</v>
      </c>
      <c r="X457" s="182"/>
      <c r="Y457" s="185">
        <f t="shared" si="102"/>
        <v>67000</v>
      </c>
      <c r="Z457" s="180"/>
      <c r="AA457" s="180">
        <f t="shared" si="103"/>
        <v>67000</v>
      </c>
      <c r="AB457" s="180"/>
      <c r="AC457" s="180">
        <f t="shared" si="104"/>
        <v>67000</v>
      </c>
    </row>
    <row r="458" spans="1:29" ht="16.5" customHeight="1">
      <c r="A458" s="341"/>
      <c r="B458" s="342"/>
      <c r="C458" s="345">
        <v>4210</v>
      </c>
      <c r="D458" s="346" t="s">
        <v>227</v>
      </c>
      <c r="E458" s="180">
        <v>20000</v>
      </c>
      <c r="F458" s="180">
        <v>-10000</v>
      </c>
      <c r="G458" s="180">
        <f t="shared" si="115"/>
        <v>10000</v>
      </c>
      <c r="H458" s="180"/>
      <c r="I458" s="180">
        <f t="shared" si="116"/>
        <v>10000</v>
      </c>
      <c r="J458" s="180"/>
      <c r="K458" s="180">
        <f t="shared" si="117"/>
        <v>10000</v>
      </c>
      <c r="L458" s="180"/>
      <c r="M458" s="180">
        <f t="shared" si="118"/>
        <v>10000</v>
      </c>
      <c r="N458" s="180"/>
      <c r="O458" s="180">
        <f t="shared" si="111"/>
        <v>10000</v>
      </c>
      <c r="P458" s="180"/>
      <c r="Q458" s="180">
        <f t="shared" si="113"/>
        <v>10000</v>
      </c>
      <c r="R458" s="180"/>
      <c r="S458" s="180">
        <f t="shared" si="106"/>
        <v>10000</v>
      </c>
      <c r="T458" s="180">
        <v>3000</v>
      </c>
      <c r="U458" s="180">
        <f t="shared" si="112"/>
        <v>13000</v>
      </c>
      <c r="V458" s="180"/>
      <c r="W458" s="180">
        <v>6000</v>
      </c>
      <c r="X458" s="182"/>
      <c r="Y458" s="185">
        <f t="shared" si="102"/>
        <v>6000</v>
      </c>
      <c r="Z458" s="180"/>
      <c r="AA458" s="180">
        <f t="shared" si="103"/>
        <v>6000</v>
      </c>
      <c r="AB458" s="180"/>
      <c r="AC458" s="180">
        <f t="shared" si="104"/>
        <v>6000</v>
      </c>
    </row>
    <row r="459" spans="1:29" ht="16.5" customHeight="1">
      <c r="A459" s="341"/>
      <c r="B459" s="342"/>
      <c r="C459" s="345">
        <v>4260</v>
      </c>
      <c r="D459" s="346" t="s">
        <v>229</v>
      </c>
      <c r="E459" s="180">
        <v>18000</v>
      </c>
      <c r="F459" s="180"/>
      <c r="G459" s="180">
        <f t="shared" si="115"/>
        <v>18000</v>
      </c>
      <c r="H459" s="180"/>
      <c r="I459" s="180">
        <f t="shared" si="116"/>
        <v>18000</v>
      </c>
      <c r="J459" s="180"/>
      <c r="K459" s="180">
        <f t="shared" si="117"/>
        <v>18000</v>
      </c>
      <c r="L459" s="180"/>
      <c r="M459" s="180">
        <f t="shared" si="118"/>
        <v>18000</v>
      </c>
      <c r="N459" s="180"/>
      <c r="O459" s="180">
        <f t="shared" si="111"/>
        <v>18000</v>
      </c>
      <c r="P459" s="180"/>
      <c r="Q459" s="180">
        <f t="shared" si="113"/>
        <v>18000</v>
      </c>
      <c r="R459" s="180"/>
      <c r="S459" s="180">
        <f t="shared" si="106"/>
        <v>18000</v>
      </c>
      <c r="T459" s="180">
        <v>-6000</v>
      </c>
      <c r="U459" s="180">
        <f t="shared" si="112"/>
        <v>12000</v>
      </c>
      <c r="V459" s="180"/>
      <c r="W459" s="180">
        <v>7000</v>
      </c>
      <c r="X459" s="182"/>
      <c r="Y459" s="185">
        <f t="shared" si="102"/>
        <v>7000</v>
      </c>
      <c r="Z459" s="180"/>
      <c r="AA459" s="180">
        <f t="shared" si="103"/>
        <v>7000</v>
      </c>
      <c r="AB459" s="180"/>
      <c r="AC459" s="180">
        <f t="shared" si="104"/>
        <v>7000</v>
      </c>
    </row>
    <row r="460" spans="1:29" ht="16.5" customHeight="1">
      <c r="A460" s="341"/>
      <c r="B460" s="342"/>
      <c r="C460" s="345">
        <v>4270</v>
      </c>
      <c r="D460" s="346" t="s">
        <v>230</v>
      </c>
      <c r="E460" s="180">
        <v>8000</v>
      </c>
      <c r="F460" s="180">
        <v>-4000</v>
      </c>
      <c r="G460" s="180">
        <f t="shared" si="115"/>
        <v>4000</v>
      </c>
      <c r="H460" s="180"/>
      <c r="I460" s="180">
        <f t="shared" si="116"/>
        <v>4000</v>
      </c>
      <c r="J460" s="180"/>
      <c r="K460" s="180">
        <f t="shared" si="117"/>
        <v>4000</v>
      </c>
      <c r="L460" s="180">
        <v>2000</v>
      </c>
      <c r="M460" s="180">
        <f t="shared" si="118"/>
        <v>6000</v>
      </c>
      <c r="N460" s="180"/>
      <c r="O460" s="180">
        <f t="shared" si="111"/>
        <v>6000</v>
      </c>
      <c r="P460" s="180"/>
      <c r="Q460" s="180">
        <f t="shared" si="113"/>
        <v>6000</v>
      </c>
      <c r="R460" s="180"/>
      <c r="S460" s="180">
        <f t="shared" si="106"/>
        <v>6000</v>
      </c>
      <c r="T460" s="180"/>
      <c r="U460" s="180">
        <f t="shared" si="112"/>
        <v>6000</v>
      </c>
      <c r="V460" s="180"/>
      <c r="W460" s="180">
        <v>3200</v>
      </c>
      <c r="X460" s="182"/>
      <c r="Y460" s="185">
        <f aca="true" t="shared" si="119" ref="Y460:Y523">W460+X460</f>
        <v>3200</v>
      </c>
      <c r="Z460" s="180"/>
      <c r="AA460" s="180">
        <f aca="true" t="shared" si="120" ref="AA460:AA523">Y460+Z460</f>
        <v>3200</v>
      </c>
      <c r="AB460" s="180"/>
      <c r="AC460" s="180">
        <f aca="true" t="shared" si="121" ref="AC460:AC523">AA460+AB460</f>
        <v>3200</v>
      </c>
    </row>
    <row r="461" spans="1:29" ht="16.5" customHeight="1">
      <c r="A461" s="341"/>
      <c r="B461" s="342"/>
      <c r="C461" s="345">
        <v>4280</v>
      </c>
      <c r="D461" s="346" t="s">
        <v>231</v>
      </c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>
        <v>200</v>
      </c>
      <c r="X461" s="182"/>
      <c r="Y461" s="185">
        <f t="shared" si="119"/>
        <v>200</v>
      </c>
      <c r="Z461" s="180"/>
      <c r="AA461" s="180">
        <f t="shared" si="120"/>
        <v>200</v>
      </c>
      <c r="AB461" s="180"/>
      <c r="AC461" s="180">
        <f t="shared" si="121"/>
        <v>200</v>
      </c>
    </row>
    <row r="462" spans="1:29" ht="16.5" customHeight="1">
      <c r="A462" s="347"/>
      <c r="B462" s="342"/>
      <c r="C462" s="343">
        <v>4300</v>
      </c>
      <c r="D462" s="344" t="s">
        <v>211</v>
      </c>
      <c r="E462" s="180">
        <v>103975</v>
      </c>
      <c r="F462" s="180">
        <v>-52000</v>
      </c>
      <c r="G462" s="180">
        <f t="shared" si="115"/>
        <v>51975</v>
      </c>
      <c r="H462" s="180"/>
      <c r="I462" s="180">
        <f t="shared" si="116"/>
        <v>51975</v>
      </c>
      <c r="J462" s="180"/>
      <c r="K462" s="180">
        <f t="shared" si="117"/>
        <v>51975</v>
      </c>
      <c r="L462" s="180">
        <v>-2000</v>
      </c>
      <c r="M462" s="180">
        <f t="shared" si="118"/>
        <v>49975</v>
      </c>
      <c r="N462" s="180"/>
      <c r="O462" s="180">
        <f t="shared" si="111"/>
        <v>49975</v>
      </c>
      <c r="P462" s="180">
        <v>-252</v>
      </c>
      <c r="Q462" s="180">
        <f t="shared" si="113"/>
        <v>49723</v>
      </c>
      <c r="R462" s="180"/>
      <c r="S462" s="180">
        <f t="shared" si="106"/>
        <v>49723</v>
      </c>
      <c r="T462" s="180">
        <v>-5723</v>
      </c>
      <c r="U462" s="180">
        <f t="shared" si="112"/>
        <v>44000</v>
      </c>
      <c r="V462" s="180"/>
      <c r="W462" s="180">
        <v>12000</v>
      </c>
      <c r="X462" s="182"/>
      <c r="Y462" s="185">
        <f t="shared" si="119"/>
        <v>12000</v>
      </c>
      <c r="Z462" s="180"/>
      <c r="AA462" s="180">
        <f t="shared" si="120"/>
        <v>12000</v>
      </c>
      <c r="AB462" s="180"/>
      <c r="AC462" s="180">
        <f t="shared" si="121"/>
        <v>12000</v>
      </c>
    </row>
    <row r="463" spans="1:29" ht="16.5" customHeight="1">
      <c r="A463" s="347"/>
      <c r="B463" s="342"/>
      <c r="C463" s="343">
        <v>4350</v>
      </c>
      <c r="D463" s="201" t="s">
        <v>232</v>
      </c>
      <c r="E463" s="180">
        <v>5000</v>
      </c>
      <c r="F463" s="180">
        <v>-4000</v>
      </c>
      <c r="G463" s="180">
        <f t="shared" si="115"/>
        <v>1000</v>
      </c>
      <c r="H463" s="180"/>
      <c r="I463" s="180">
        <f t="shared" si="116"/>
        <v>1000</v>
      </c>
      <c r="J463" s="180"/>
      <c r="K463" s="180">
        <f t="shared" si="117"/>
        <v>1000</v>
      </c>
      <c r="L463" s="180"/>
      <c r="M463" s="180">
        <f t="shared" si="118"/>
        <v>1000</v>
      </c>
      <c r="N463" s="180"/>
      <c r="O463" s="180">
        <f t="shared" si="111"/>
        <v>1000</v>
      </c>
      <c r="P463" s="180">
        <v>-307</v>
      </c>
      <c r="Q463" s="180">
        <f t="shared" si="113"/>
        <v>693</v>
      </c>
      <c r="R463" s="180"/>
      <c r="S463" s="180">
        <f t="shared" si="106"/>
        <v>693</v>
      </c>
      <c r="T463" s="180">
        <v>807</v>
      </c>
      <c r="U463" s="180">
        <f t="shared" si="112"/>
        <v>1500</v>
      </c>
      <c r="V463" s="180"/>
      <c r="W463" s="180">
        <v>1000</v>
      </c>
      <c r="X463" s="182"/>
      <c r="Y463" s="185">
        <f t="shared" si="119"/>
        <v>1000</v>
      </c>
      <c r="Z463" s="180"/>
      <c r="AA463" s="180">
        <f t="shared" si="120"/>
        <v>1000</v>
      </c>
      <c r="AB463" s="180"/>
      <c r="AC463" s="180">
        <f t="shared" si="121"/>
        <v>1000</v>
      </c>
    </row>
    <row r="464" spans="1:29" ht="16.5" customHeight="1">
      <c r="A464" s="347"/>
      <c r="B464" s="342"/>
      <c r="C464" s="343">
        <v>4370</v>
      </c>
      <c r="D464" s="202" t="s">
        <v>380</v>
      </c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>
        <v>5000</v>
      </c>
      <c r="X464" s="182"/>
      <c r="Y464" s="185">
        <f t="shared" si="119"/>
        <v>5000</v>
      </c>
      <c r="Z464" s="180"/>
      <c r="AA464" s="180">
        <f t="shared" si="120"/>
        <v>5000</v>
      </c>
      <c r="AB464" s="180"/>
      <c r="AC464" s="180">
        <f t="shared" si="121"/>
        <v>5000</v>
      </c>
    </row>
    <row r="465" spans="1:29" ht="16.5" customHeight="1">
      <c r="A465" s="184"/>
      <c r="B465" s="200"/>
      <c r="C465" s="177">
        <v>4410</v>
      </c>
      <c r="D465" s="340" t="s">
        <v>273</v>
      </c>
      <c r="E465" s="180">
        <v>2000</v>
      </c>
      <c r="F465" s="180"/>
      <c r="G465" s="180">
        <f t="shared" si="115"/>
        <v>2000</v>
      </c>
      <c r="H465" s="180"/>
      <c r="I465" s="180">
        <f t="shared" si="116"/>
        <v>2000</v>
      </c>
      <c r="J465" s="180"/>
      <c r="K465" s="180">
        <f t="shared" si="117"/>
        <v>2000</v>
      </c>
      <c r="L465" s="180"/>
      <c r="M465" s="180">
        <f t="shared" si="118"/>
        <v>2000</v>
      </c>
      <c r="N465" s="180"/>
      <c r="O465" s="180">
        <f t="shared" si="111"/>
        <v>2000</v>
      </c>
      <c r="P465" s="180"/>
      <c r="Q465" s="180">
        <f t="shared" si="113"/>
        <v>2000</v>
      </c>
      <c r="R465" s="180"/>
      <c r="S465" s="180">
        <f t="shared" si="106"/>
        <v>2000</v>
      </c>
      <c r="T465" s="180">
        <v>400</v>
      </c>
      <c r="U465" s="180">
        <f t="shared" si="112"/>
        <v>2400</v>
      </c>
      <c r="V465" s="180"/>
      <c r="W465" s="180">
        <v>1000</v>
      </c>
      <c r="X465" s="182"/>
      <c r="Y465" s="185">
        <f t="shared" si="119"/>
        <v>1000</v>
      </c>
      <c r="Z465" s="180"/>
      <c r="AA465" s="180">
        <f t="shared" si="120"/>
        <v>1000</v>
      </c>
      <c r="AB465" s="180"/>
      <c r="AC465" s="180">
        <f t="shared" si="121"/>
        <v>1000</v>
      </c>
    </row>
    <row r="466" spans="1:29" ht="16.5" customHeight="1">
      <c r="A466" s="184"/>
      <c r="B466" s="200"/>
      <c r="C466" s="177">
        <v>4440</v>
      </c>
      <c r="D466" s="213" t="s">
        <v>237</v>
      </c>
      <c r="E466" s="214">
        <v>3129</v>
      </c>
      <c r="F466" s="214"/>
      <c r="G466" s="180">
        <f t="shared" si="115"/>
        <v>3129</v>
      </c>
      <c r="H466" s="214"/>
      <c r="I466" s="180">
        <f t="shared" si="116"/>
        <v>3129</v>
      </c>
      <c r="J466" s="214"/>
      <c r="K466" s="180">
        <f t="shared" si="117"/>
        <v>3129</v>
      </c>
      <c r="L466" s="214"/>
      <c r="M466" s="180">
        <f t="shared" si="118"/>
        <v>3129</v>
      </c>
      <c r="N466" s="180"/>
      <c r="O466" s="180">
        <f t="shared" si="111"/>
        <v>3129</v>
      </c>
      <c r="P466" s="180"/>
      <c r="Q466" s="180">
        <f t="shared" si="113"/>
        <v>3129</v>
      </c>
      <c r="R466" s="180"/>
      <c r="S466" s="180">
        <f t="shared" si="106"/>
        <v>3129</v>
      </c>
      <c r="T466" s="180"/>
      <c r="U466" s="180">
        <f t="shared" si="112"/>
        <v>3129</v>
      </c>
      <c r="V466" s="180"/>
      <c r="W466" s="180">
        <v>4359</v>
      </c>
      <c r="X466" s="182"/>
      <c r="Y466" s="185">
        <f t="shared" si="119"/>
        <v>4359</v>
      </c>
      <c r="Z466" s="180"/>
      <c r="AA466" s="180">
        <f t="shared" si="120"/>
        <v>4359</v>
      </c>
      <c r="AB466" s="180"/>
      <c r="AC466" s="180">
        <f t="shared" si="121"/>
        <v>4359</v>
      </c>
    </row>
    <row r="467" spans="1:29" ht="16.5" customHeight="1">
      <c r="A467" s="184"/>
      <c r="B467" s="200"/>
      <c r="C467" s="177">
        <v>4700</v>
      </c>
      <c r="D467" s="333" t="s">
        <v>335</v>
      </c>
      <c r="E467" s="214"/>
      <c r="F467" s="214"/>
      <c r="G467" s="180"/>
      <c r="H467" s="214"/>
      <c r="I467" s="180"/>
      <c r="J467" s="214"/>
      <c r="K467" s="180"/>
      <c r="L467" s="214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>
        <v>500</v>
      </c>
      <c r="X467" s="182"/>
      <c r="Y467" s="185">
        <f t="shared" si="119"/>
        <v>500</v>
      </c>
      <c r="Z467" s="180"/>
      <c r="AA467" s="180">
        <f t="shared" si="120"/>
        <v>500</v>
      </c>
      <c r="AB467" s="180"/>
      <c r="AC467" s="180">
        <f t="shared" si="121"/>
        <v>500</v>
      </c>
    </row>
    <row r="468" spans="1:29" ht="16.5" customHeight="1">
      <c r="A468" s="184"/>
      <c r="B468" s="200"/>
      <c r="C468" s="177">
        <v>4740</v>
      </c>
      <c r="D468" s="203" t="s">
        <v>242</v>
      </c>
      <c r="E468" s="214"/>
      <c r="F468" s="214"/>
      <c r="G468" s="180"/>
      <c r="H468" s="214"/>
      <c r="I468" s="180"/>
      <c r="J468" s="214"/>
      <c r="K468" s="180"/>
      <c r="L468" s="214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>
        <v>2000</v>
      </c>
      <c r="X468" s="182"/>
      <c r="Y468" s="185">
        <f t="shared" si="119"/>
        <v>2000</v>
      </c>
      <c r="Z468" s="180"/>
      <c r="AA468" s="180">
        <f t="shared" si="120"/>
        <v>2000</v>
      </c>
      <c r="AB468" s="180"/>
      <c r="AC468" s="180">
        <f t="shared" si="121"/>
        <v>2000</v>
      </c>
    </row>
    <row r="469" spans="1:29" ht="16.5" customHeight="1">
      <c r="A469" s="184"/>
      <c r="B469" s="200"/>
      <c r="C469" s="177">
        <v>4750</v>
      </c>
      <c r="D469" s="201" t="s">
        <v>243</v>
      </c>
      <c r="E469" s="214"/>
      <c r="F469" s="214"/>
      <c r="G469" s="180"/>
      <c r="H469" s="214"/>
      <c r="I469" s="180"/>
      <c r="J469" s="214"/>
      <c r="K469" s="180"/>
      <c r="L469" s="214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>
        <v>2000</v>
      </c>
      <c r="X469" s="182"/>
      <c r="Y469" s="185">
        <f t="shared" si="119"/>
        <v>2000</v>
      </c>
      <c r="Z469" s="180"/>
      <c r="AA469" s="180">
        <f t="shared" si="120"/>
        <v>2000</v>
      </c>
      <c r="AB469" s="180"/>
      <c r="AC469" s="180">
        <f t="shared" si="121"/>
        <v>2000</v>
      </c>
    </row>
    <row r="470" spans="1:29" ht="16.5" customHeight="1">
      <c r="A470" s="216"/>
      <c r="B470" s="217" t="s">
        <v>401</v>
      </c>
      <c r="C470" s="188"/>
      <c r="D470" s="187"/>
      <c r="E470" s="215">
        <f>SUM(E453:E466)</f>
        <v>292500</v>
      </c>
      <c r="F470" s="215">
        <f>SUM(F453:F466)</f>
        <v>0</v>
      </c>
      <c r="G470" s="189">
        <f>SUM(G453:G466)</f>
        <v>292500</v>
      </c>
      <c r="H470" s="215"/>
      <c r="I470" s="189">
        <f>SUM(I453:I466)</f>
        <v>292500</v>
      </c>
      <c r="J470" s="215"/>
      <c r="K470" s="189">
        <f>SUM(K453:K466)</f>
        <v>292500</v>
      </c>
      <c r="L470" s="189">
        <f>SUM(L453:L466)</f>
        <v>0</v>
      </c>
      <c r="M470" s="189">
        <f>SUM(M453:M466)</f>
        <v>292500</v>
      </c>
      <c r="N470" s="272"/>
      <c r="O470" s="190">
        <f t="shared" si="111"/>
        <v>292500</v>
      </c>
      <c r="P470" s="190">
        <f>SUM(P453:P466)</f>
        <v>0</v>
      </c>
      <c r="Q470" s="190">
        <f t="shared" si="113"/>
        <v>292500</v>
      </c>
      <c r="R470" s="190">
        <v>5500</v>
      </c>
      <c r="S470" s="190">
        <f t="shared" si="106"/>
        <v>298000</v>
      </c>
      <c r="T470" s="190"/>
      <c r="U470" s="190">
        <f>SUM(U453:U466)</f>
        <v>298000</v>
      </c>
      <c r="V470" s="190"/>
      <c r="W470" s="190">
        <f>SUM(W453:W469)</f>
        <v>291400</v>
      </c>
      <c r="X470" s="190"/>
      <c r="Y470" s="192">
        <f t="shared" si="119"/>
        <v>291400</v>
      </c>
      <c r="Z470" s="190"/>
      <c r="AA470" s="190">
        <f t="shared" si="120"/>
        <v>291400</v>
      </c>
      <c r="AB470" s="190"/>
      <c r="AC470" s="190">
        <f t="shared" si="121"/>
        <v>291400</v>
      </c>
    </row>
    <row r="471" spans="1:29" s="353" customFormat="1" ht="16.5" customHeight="1">
      <c r="A471" s="184"/>
      <c r="B471" s="243">
        <v>85333</v>
      </c>
      <c r="C471" s="300">
        <v>4010</v>
      </c>
      <c r="D471" s="348" t="s">
        <v>221</v>
      </c>
      <c r="E471" s="349">
        <v>417400</v>
      </c>
      <c r="F471" s="350"/>
      <c r="G471" s="349">
        <f>E471+F471</f>
        <v>417400</v>
      </c>
      <c r="H471" s="350"/>
      <c r="I471" s="349">
        <f>G471+H471</f>
        <v>417400</v>
      </c>
      <c r="J471" s="349"/>
      <c r="K471" s="349">
        <f>I471+J471</f>
        <v>417400</v>
      </c>
      <c r="L471" s="349"/>
      <c r="M471" s="349">
        <f>K471+L471</f>
        <v>417400</v>
      </c>
      <c r="N471" s="351"/>
      <c r="O471" s="180">
        <f t="shared" si="111"/>
        <v>417400</v>
      </c>
      <c r="P471" s="351"/>
      <c r="Q471" s="180">
        <f t="shared" si="113"/>
        <v>417400</v>
      </c>
      <c r="R471" s="351"/>
      <c r="S471" s="180">
        <f t="shared" si="106"/>
        <v>417400</v>
      </c>
      <c r="T471" s="351"/>
      <c r="U471" s="180">
        <f t="shared" si="112"/>
        <v>417400</v>
      </c>
      <c r="V471" s="351"/>
      <c r="W471" s="180">
        <v>781100</v>
      </c>
      <c r="X471" s="352"/>
      <c r="Y471" s="185">
        <f t="shared" si="119"/>
        <v>781100</v>
      </c>
      <c r="Z471" s="351">
        <v>25500</v>
      </c>
      <c r="AA471" s="180">
        <f t="shared" si="120"/>
        <v>806600</v>
      </c>
      <c r="AB471" s="351"/>
      <c r="AC471" s="180">
        <f t="shared" si="121"/>
        <v>806600</v>
      </c>
    </row>
    <row r="472" spans="1:29" ht="16.5" customHeight="1">
      <c r="A472" s="184"/>
      <c r="B472" s="354" t="s">
        <v>179</v>
      </c>
      <c r="C472" s="177">
        <v>4040</v>
      </c>
      <c r="D472" s="178" t="s">
        <v>389</v>
      </c>
      <c r="E472" s="180">
        <v>31530</v>
      </c>
      <c r="F472" s="185"/>
      <c r="G472" s="355">
        <f aca="true" t="shared" si="122" ref="G472:G484">E472+F472</f>
        <v>31530</v>
      </c>
      <c r="H472" s="185"/>
      <c r="I472" s="355">
        <f aca="true" t="shared" si="123" ref="I472:I484">G472+H472</f>
        <v>31530</v>
      </c>
      <c r="J472" s="180">
        <v>-1667</v>
      </c>
      <c r="K472" s="355">
        <f aca="true" t="shared" si="124" ref="K472:K484">I472+J472</f>
        <v>29863</v>
      </c>
      <c r="L472" s="180"/>
      <c r="M472" s="355">
        <f aca="true" t="shared" si="125" ref="M472:M484">K472+L472</f>
        <v>29863</v>
      </c>
      <c r="N472" s="180"/>
      <c r="O472" s="180">
        <f t="shared" si="111"/>
        <v>29863</v>
      </c>
      <c r="P472" s="180"/>
      <c r="Q472" s="180">
        <f t="shared" si="113"/>
        <v>29863</v>
      </c>
      <c r="R472" s="180"/>
      <c r="S472" s="180">
        <f t="shared" si="106"/>
        <v>29863</v>
      </c>
      <c r="T472" s="180"/>
      <c r="U472" s="180">
        <f t="shared" si="112"/>
        <v>29863</v>
      </c>
      <c r="V472" s="180"/>
      <c r="W472" s="180">
        <v>51050</v>
      </c>
      <c r="X472" s="182"/>
      <c r="Y472" s="185">
        <f t="shared" si="119"/>
        <v>51050</v>
      </c>
      <c r="Z472" s="180"/>
      <c r="AA472" s="180">
        <f t="shared" si="120"/>
        <v>51050</v>
      </c>
      <c r="AB472" s="180"/>
      <c r="AC472" s="180">
        <f t="shared" si="121"/>
        <v>51050</v>
      </c>
    </row>
    <row r="473" spans="1:29" ht="16.5" customHeight="1">
      <c r="A473" s="184"/>
      <c r="B473" s="208"/>
      <c r="C473" s="177">
        <v>4110</v>
      </c>
      <c r="D473" s="178" t="s">
        <v>384</v>
      </c>
      <c r="E473" s="180">
        <v>69000</v>
      </c>
      <c r="F473" s="185"/>
      <c r="G473" s="355">
        <f t="shared" si="122"/>
        <v>69000</v>
      </c>
      <c r="H473" s="185"/>
      <c r="I473" s="355">
        <f t="shared" si="123"/>
        <v>69000</v>
      </c>
      <c r="J473" s="180">
        <v>1000</v>
      </c>
      <c r="K473" s="355">
        <f t="shared" si="124"/>
        <v>70000</v>
      </c>
      <c r="L473" s="180"/>
      <c r="M473" s="355">
        <v>70000</v>
      </c>
      <c r="N473" s="180"/>
      <c r="O473" s="180">
        <f t="shared" si="111"/>
        <v>70000</v>
      </c>
      <c r="P473" s="180"/>
      <c r="Q473" s="180">
        <f t="shared" si="113"/>
        <v>70000</v>
      </c>
      <c r="R473" s="180"/>
      <c r="S473" s="180">
        <f t="shared" si="106"/>
        <v>70000</v>
      </c>
      <c r="T473" s="180"/>
      <c r="U473" s="180">
        <f t="shared" si="112"/>
        <v>70000</v>
      </c>
      <c r="V473" s="180">
        <v>3100</v>
      </c>
      <c r="W473" s="180">
        <v>141650</v>
      </c>
      <c r="X473" s="182"/>
      <c r="Y473" s="185">
        <f t="shared" si="119"/>
        <v>141650</v>
      </c>
      <c r="Z473" s="180">
        <v>3850</v>
      </c>
      <c r="AA473" s="180">
        <f t="shared" si="120"/>
        <v>145500</v>
      </c>
      <c r="AB473" s="180"/>
      <c r="AC473" s="180">
        <f t="shared" si="121"/>
        <v>145500</v>
      </c>
    </row>
    <row r="474" spans="1:29" ht="16.5" customHeight="1">
      <c r="A474" s="184"/>
      <c r="B474" s="208"/>
      <c r="C474" s="177">
        <v>4120</v>
      </c>
      <c r="D474" s="178" t="s">
        <v>225</v>
      </c>
      <c r="E474" s="180">
        <v>12279</v>
      </c>
      <c r="F474" s="185"/>
      <c r="G474" s="355">
        <f t="shared" si="122"/>
        <v>12279</v>
      </c>
      <c r="H474" s="185"/>
      <c r="I474" s="355">
        <f t="shared" si="123"/>
        <v>12279</v>
      </c>
      <c r="J474" s="180"/>
      <c r="K474" s="355">
        <f t="shared" si="124"/>
        <v>12279</v>
      </c>
      <c r="L474" s="180"/>
      <c r="M474" s="355">
        <f t="shared" si="125"/>
        <v>12279</v>
      </c>
      <c r="N474" s="180"/>
      <c r="O474" s="180">
        <f t="shared" si="111"/>
        <v>12279</v>
      </c>
      <c r="P474" s="180"/>
      <c r="Q474" s="180">
        <f t="shared" si="113"/>
        <v>12279</v>
      </c>
      <c r="R474" s="180"/>
      <c r="S474" s="180">
        <f t="shared" si="106"/>
        <v>12279</v>
      </c>
      <c r="T474" s="180"/>
      <c r="U474" s="180">
        <f t="shared" si="112"/>
        <v>12279</v>
      </c>
      <c r="V474" s="180">
        <v>500</v>
      </c>
      <c r="W474" s="180">
        <v>20200</v>
      </c>
      <c r="X474" s="182"/>
      <c r="Y474" s="185">
        <f t="shared" si="119"/>
        <v>20200</v>
      </c>
      <c r="Z474" s="180">
        <v>650</v>
      </c>
      <c r="AA474" s="180">
        <f t="shared" si="120"/>
        <v>20850</v>
      </c>
      <c r="AB474" s="180"/>
      <c r="AC474" s="180">
        <f t="shared" si="121"/>
        <v>20850</v>
      </c>
    </row>
    <row r="475" spans="1:29" ht="16.5" customHeight="1">
      <c r="A475" s="184"/>
      <c r="B475" s="208"/>
      <c r="C475" s="204">
        <v>4210</v>
      </c>
      <c r="D475" s="308" t="s">
        <v>227</v>
      </c>
      <c r="E475" s="180">
        <v>5000</v>
      </c>
      <c r="F475" s="185"/>
      <c r="G475" s="355">
        <f t="shared" si="122"/>
        <v>5000</v>
      </c>
      <c r="H475" s="185"/>
      <c r="I475" s="355">
        <f t="shared" si="123"/>
        <v>5000</v>
      </c>
      <c r="J475" s="180"/>
      <c r="K475" s="355">
        <f t="shared" si="124"/>
        <v>5000</v>
      </c>
      <c r="L475" s="180"/>
      <c r="M475" s="355">
        <v>5000</v>
      </c>
      <c r="N475" s="180">
        <v>18268</v>
      </c>
      <c r="O475" s="180">
        <f t="shared" si="111"/>
        <v>23268</v>
      </c>
      <c r="P475" s="180"/>
      <c r="Q475" s="180">
        <f t="shared" si="113"/>
        <v>23268</v>
      </c>
      <c r="R475" s="180"/>
      <c r="S475" s="180">
        <f t="shared" si="106"/>
        <v>23268</v>
      </c>
      <c r="T475" s="180">
        <v>-2000</v>
      </c>
      <c r="U475" s="180">
        <f t="shared" si="112"/>
        <v>21268</v>
      </c>
      <c r="V475" s="180"/>
      <c r="W475" s="180">
        <v>15100</v>
      </c>
      <c r="X475" s="182"/>
      <c r="Y475" s="185">
        <f t="shared" si="119"/>
        <v>15100</v>
      </c>
      <c r="Z475" s="180"/>
      <c r="AA475" s="180">
        <f t="shared" si="120"/>
        <v>15100</v>
      </c>
      <c r="AB475" s="180"/>
      <c r="AC475" s="180">
        <f t="shared" si="121"/>
        <v>15100</v>
      </c>
    </row>
    <row r="476" spans="1:29" ht="16.5" customHeight="1">
      <c r="A476" s="184"/>
      <c r="B476" s="208"/>
      <c r="C476" s="204">
        <v>4260</v>
      </c>
      <c r="D476" s="202" t="s">
        <v>229</v>
      </c>
      <c r="E476" s="180">
        <v>11000</v>
      </c>
      <c r="F476" s="185"/>
      <c r="G476" s="355">
        <f t="shared" si="122"/>
        <v>11000</v>
      </c>
      <c r="H476" s="185"/>
      <c r="I476" s="355">
        <f t="shared" si="123"/>
        <v>11000</v>
      </c>
      <c r="J476" s="180"/>
      <c r="K476" s="355">
        <f t="shared" si="124"/>
        <v>11000</v>
      </c>
      <c r="L476" s="180">
        <v>3000</v>
      </c>
      <c r="M476" s="355">
        <f t="shared" si="125"/>
        <v>14000</v>
      </c>
      <c r="N476" s="180">
        <v>8100</v>
      </c>
      <c r="O476" s="180">
        <f t="shared" si="111"/>
        <v>22100</v>
      </c>
      <c r="P476" s="180">
        <v>-2170</v>
      </c>
      <c r="Q476" s="180">
        <f t="shared" si="113"/>
        <v>19930</v>
      </c>
      <c r="R476" s="180"/>
      <c r="S476" s="180">
        <f t="shared" si="106"/>
        <v>19930</v>
      </c>
      <c r="T476" s="180"/>
      <c r="U476" s="180">
        <f t="shared" si="112"/>
        <v>19930</v>
      </c>
      <c r="V476" s="180">
        <v>500</v>
      </c>
      <c r="W476" s="180">
        <v>23500</v>
      </c>
      <c r="X476" s="182"/>
      <c r="Y476" s="185">
        <f t="shared" si="119"/>
        <v>23500</v>
      </c>
      <c r="Z476" s="180"/>
      <c r="AA476" s="180">
        <f t="shared" si="120"/>
        <v>23500</v>
      </c>
      <c r="AB476" s="180"/>
      <c r="AC476" s="180">
        <f t="shared" si="121"/>
        <v>23500</v>
      </c>
    </row>
    <row r="477" spans="1:29" ht="16.5" customHeight="1">
      <c r="A477" s="184"/>
      <c r="B477" s="208"/>
      <c r="C477" s="204">
        <v>4270</v>
      </c>
      <c r="D477" s="202" t="s">
        <v>230</v>
      </c>
      <c r="E477" s="180"/>
      <c r="F477" s="185"/>
      <c r="G477" s="355"/>
      <c r="H477" s="185"/>
      <c r="I477" s="355"/>
      <c r="J477" s="180"/>
      <c r="K477" s="355"/>
      <c r="L477" s="180"/>
      <c r="M477" s="355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>
        <v>6000</v>
      </c>
      <c r="X477" s="182"/>
      <c r="Y477" s="185">
        <f t="shared" si="119"/>
        <v>6000</v>
      </c>
      <c r="Z477" s="180"/>
      <c r="AA477" s="180">
        <f t="shared" si="120"/>
        <v>6000</v>
      </c>
      <c r="AB477" s="180"/>
      <c r="AC477" s="180">
        <f t="shared" si="121"/>
        <v>6000</v>
      </c>
    </row>
    <row r="478" spans="1:29" s="358" customFormat="1" ht="16.5" customHeight="1">
      <c r="A478" s="202"/>
      <c r="B478" s="302"/>
      <c r="C478" s="204">
        <v>4280</v>
      </c>
      <c r="D478" s="202" t="s">
        <v>231</v>
      </c>
      <c r="E478" s="355"/>
      <c r="F478" s="356">
        <v>1000</v>
      </c>
      <c r="G478" s="355">
        <f t="shared" si="122"/>
        <v>1000</v>
      </c>
      <c r="H478" s="356"/>
      <c r="I478" s="355">
        <f t="shared" si="123"/>
        <v>1000</v>
      </c>
      <c r="J478" s="355"/>
      <c r="K478" s="355">
        <f t="shared" si="124"/>
        <v>1000</v>
      </c>
      <c r="L478" s="355"/>
      <c r="M478" s="355">
        <f t="shared" si="125"/>
        <v>1000</v>
      </c>
      <c r="N478" s="205">
        <v>-500</v>
      </c>
      <c r="O478" s="180">
        <f t="shared" si="111"/>
        <v>500</v>
      </c>
      <c r="P478" s="205"/>
      <c r="Q478" s="180">
        <f t="shared" si="113"/>
        <v>500</v>
      </c>
      <c r="R478" s="205"/>
      <c r="S478" s="180">
        <f t="shared" si="106"/>
        <v>500</v>
      </c>
      <c r="T478" s="205">
        <v>300</v>
      </c>
      <c r="U478" s="180">
        <f t="shared" si="112"/>
        <v>800</v>
      </c>
      <c r="V478" s="205"/>
      <c r="W478" s="180">
        <v>800</v>
      </c>
      <c r="X478" s="357"/>
      <c r="Y478" s="185">
        <f t="shared" si="119"/>
        <v>800</v>
      </c>
      <c r="Z478" s="205"/>
      <c r="AA478" s="180">
        <f t="shared" si="120"/>
        <v>800</v>
      </c>
      <c r="AB478" s="205"/>
      <c r="AC478" s="180">
        <f t="shared" si="121"/>
        <v>800</v>
      </c>
    </row>
    <row r="479" spans="1:29" s="358" customFormat="1" ht="16.5" customHeight="1">
      <c r="A479" s="202"/>
      <c r="B479" s="302"/>
      <c r="C479" s="204">
        <v>4300</v>
      </c>
      <c r="D479" s="202" t="s">
        <v>211</v>
      </c>
      <c r="E479" s="349"/>
      <c r="F479" s="350"/>
      <c r="G479" s="349"/>
      <c r="H479" s="350"/>
      <c r="I479" s="349"/>
      <c r="J479" s="349"/>
      <c r="K479" s="349"/>
      <c r="L479" s="349"/>
      <c r="M479" s="355">
        <v>10130</v>
      </c>
      <c r="N479" s="205">
        <v>-1030</v>
      </c>
      <c r="O479" s="180">
        <f>M479+N479</f>
        <v>9100</v>
      </c>
      <c r="P479" s="205"/>
      <c r="Q479" s="180">
        <f>O479+P479</f>
        <v>9100</v>
      </c>
      <c r="R479" s="205"/>
      <c r="S479" s="180">
        <f>Q479+R479</f>
        <v>9100</v>
      </c>
      <c r="T479" s="205">
        <v>1000</v>
      </c>
      <c r="U479" s="180">
        <f>S479+T479</f>
        <v>10100</v>
      </c>
      <c r="V479" s="205">
        <v>1900</v>
      </c>
      <c r="W479" s="180">
        <v>12100</v>
      </c>
      <c r="X479" s="357"/>
      <c r="Y479" s="185">
        <f t="shared" si="119"/>
        <v>12100</v>
      </c>
      <c r="Z479" s="205"/>
      <c r="AA479" s="180">
        <f t="shared" si="120"/>
        <v>12100</v>
      </c>
      <c r="AB479" s="205"/>
      <c r="AC479" s="180">
        <f t="shared" si="121"/>
        <v>12100</v>
      </c>
    </row>
    <row r="480" spans="1:29" s="358" customFormat="1" ht="16.5" customHeight="1">
      <c r="A480" s="202"/>
      <c r="B480" s="302"/>
      <c r="C480" s="204">
        <v>4360</v>
      </c>
      <c r="D480" s="202" t="s">
        <v>402</v>
      </c>
      <c r="E480" s="355"/>
      <c r="F480" s="356"/>
      <c r="G480" s="355"/>
      <c r="H480" s="356"/>
      <c r="I480" s="355"/>
      <c r="J480" s="355"/>
      <c r="K480" s="355"/>
      <c r="L480" s="355"/>
      <c r="M480" s="355"/>
      <c r="N480" s="205"/>
      <c r="O480" s="180"/>
      <c r="P480" s="205"/>
      <c r="Q480" s="180"/>
      <c r="R480" s="205"/>
      <c r="S480" s="180"/>
      <c r="T480" s="205"/>
      <c r="U480" s="180"/>
      <c r="V480" s="205"/>
      <c r="W480" s="180">
        <v>1500</v>
      </c>
      <c r="X480" s="357"/>
      <c r="Y480" s="185">
        <f t="shared" si="119"/>
        <v>1500</v>
      </c>
      <c r="Z480" s="205"/>
      <c r="AA480" s="180">
        <f t="shared" si="120"/>
        <v>1500</v>
      </c>
      <c r="AB480" s="205"/>
      <c r="AC480" s="180">
        <f t="shared" si="121"/>
        <v>1500</v>
      </c>
    </row>
    <row r="481" spans="1:29" s="358" customFormat="1" ht="16.5" customHeight="1">
      <c r="A481" s="202"/>
      <c r="B481" s="302"/>
      <c r="C481" s="204">
        <v>4370</v>
      </c>
      <c r="D481" s="202" t="s">
        <v>234</v>
      </c>
      <c r="E481" s="355"/>
      <c r="F481" s="356"/>
      <c r="G481" s="355"/>
      <c r="H481" s="356"/>
      <c r="I481" s="355"/>
      <c r="J481" s="355"/>
      <c r="K481" s="355"/>
      <c r="L481" s="355"/>
      <c r="M481" s="355"/>
      <c r="N481" s="205"/>
      <c r="O481" s="180"/>
      <c r="P481" s="205"/>
      <c r="Q481" s="180"/>
      <c r="R481" s="205"/>
      <c r="S481" s="180"/>
      <c r="T481" s="205"/>
      <c r="U481" s="180"/>
      <c r="V481" s="205"/>
      <c r="W481" s="180">
        <v>10100</v>
      </c>
      <c r="X481" s="357"/>
      <c r="Y481" s="185">
        <f t="shared" si="119"/>
        <v>10100</v>
      </c>
      <c r="Z481" s="205"/>
      <c r="AA481" s="180">
        <f t="shared" si="120"/>
        <v>10100</v>
      </c>
      <c r="AB481" s="205"/>
      <c r="AC481" s="180">
        <f t="shared" si="121"/>
        <v>10100</v>
      </c>
    </row>
    <row r="482" spans="1:29" ht="16.5" customHeight="1">
      <c r="A482" s="184"/>
      <c r="B482" s="208"/>
      <c r="C482" s="177">
        <v>4410</v>
      </c>
      <c r="D482" s="178" t="s">
        <v>273</v>
      </c>
      <c r="E482" s="180">
        <v>3400</v>
      </c>
      <c r="F482" s="185"/>
      <c r="G482" s="355">
        <f t="shared" si="122"/>
        <v>3400</v>
      </c>
      <c r="H482" s="185"/>
      <c r="I482" s="355">
        <f t="shared" si="123"/>
        <v>3400</v>
      </c>
      <c r="J482" s="180"/>
      <c r="K482" s="355">
        <f t="shared" si="124"/>
        <v>3400</v>
      </c>
      <c r="L482" s="180"/>
      <c r="M482" s="355">
        <f t="shared" si="125"/>
        <v>3400</v>
      </c>
      <c r="N482" s="180">
        <v>330</v>
      </c>
      <c r="O482" s="180">
        <f t="shared" si="111"/>
        <v>3730</v>
      </c>
      <c r="P482" s="180"/>
      <c r="Q482" s="180">
        <f t="shared" si="113"/>
        <v>3730</v>
      </c>
      <c r="R482" s="180"/>
      <c r="S482" s="180">
        <f t="shared" si="106"/>
        <v>3730</v>
      </c>
      <c r="T482" s="180">
        <v>900</v>
      </c>
      <c r="U482" s="180">
        <f t="shared" si="112"/>
        <v>4630</v>
      </c>
      <c r="V482" s="180"/>
      <c r="W482" s="180">
        <v>5000</v>
      </c>
      <c r="X482" s="182"/>
      <c r="Y482" s="185">
        <f t="shared" si="119"/>
        <v>5000</v>
      </c>
      <c r="Z482" s="180"/>
      <c r="AA482" s="180">
        <f t="shared" si="120"/>
        <v>5000</v>
      </c>
      <c r="AB482" s="180"/>
      <c r="AC482" s="180">
        <f t="shared" si="121"/>
        <v>5000</v>
      </c>
    </row>
    <row r="483" spans="1:29" ht="16.5" customHeight="1">
      <c r="A483" s="184"/>
      <c r="B483" s="208"/>
      <c r="C483" s="177">
        <v>4430</v>
      </c>
      <c r="D483" s="178" t="s">
        <v>236</v>
      </c>
      <c r="E483" s="180">
        <v>1000</v>
      </c>
      <c r="F483" s="185"/>
      <c r="G483" s="355">
        <f t="shared" si="122"/>
        <v>1000</v>
      </c>
      <c r="H483" s="185"/>
      <c r="I483" s="355">
        <f t="shared" si="123"/>
        <v>1000</v>
      </c>
      <c r="J483" s="180"/>
      <c r="K483" s="355">
        <f t="shared" si="124"/>
        <v>1000</v>
      </c>
      <c r="L483" s="180"/>
      <c r="M483" s="355">
        <v>1000</v>
      </c>
      <c r="N483" s="180">
        <v>-268</v>
      </c>
      <c r="O483" s="180">
        <f t="shared" si="111"/>
        <v>732</v>
      </c>
      <c r="P483" s="180"/>
      <c r="Q483" s="180">
        <f t="shared" si="113"/>
        <v>732</v>
      </c>
      <c r="R483" s="180"/>
      <c r="S483" s="180">
        <f t="shared" si="106"/>
        <v>732</v>
      </c>
      <c r="T483" s="180"/>
      <c r="U483" s="180">
        <f t="shared" si="112"/>
        <v>732</v>
      </c>
      <c r="V483" s="180"/>
      <c r="W483" s="180">
        <v>2400</v>
      </c>
      <c r="X483" s="182"/>
      <c r="Y483" s="185">
        <f t="shared" si="119"/>
        <v>2400</v>
      </c>
      <c r="Z483" s="180"/>
      <c r="AA483" s="180">
        <f t="shared" si="120"/>
        <v>2400</v>
      </c>
      <c r="AB483" s="180"/>
      <c r="AC483" s="180">
        <f t="shared" si="121"/>
        <v>2400</v>
      </c>
    </row>
    <row r="484" spans="1:29" ht="16.5" customHeight="1">
      <c r="A484" s="184"/>
      <c r="B484" s="208"/>
      <c r="C484" s="177">
        <v>4440</v>
      </c>
      <c r="D484" s="178" t="s">
        <v>237</v>
      </c>
      <c r="E484" s="214">
        <v>14761</v>
      </c>
      <c r="F484" s="320"/>
      <c r="G484" s="359">
        <f t="shared" si="122"/>
        <v>14761</v>
      </c>
      <c r="H484" s="320"/>
      <c r="I484" s="359">
        <f t="shared" si="123"/>
        <v>14761</v>
      </c>
      <c r="J484" s="214">
        <v>667</v>
      </c>
      <c r="K484" s="359">
        <f t="shared" si="124"/>
        <v>15428</v>
      </c>
      <c r="L484" s="214"/>
      <c r="M484" s="359">
        <f t="shared" si="125"/>
        <v>15428</v>
      </c>
      <c r="N484" s="180"/>
      <c r="O484" s="180">
        <f t="shared" si="111"/>
        <v>15428</v>
      </c>
      <c r="P484" s="180">
        <v>2170</v>
      </c>
      <c r="Q484" s="180">
        <f t="shared" si="113"/>
        <v>17598</v>
      </c>
      <c r="R484" s="180"/>
      <c r="S484" s="180">
        <f>Q484+R484</f>
        <v>17598</v>
      </c>
      <c r="T484" s="180"/>
      <c r="U484" s="180">
        <f t="shared" si="112"/>
        <v>17598</v>
      </c>
      <c r="V484" s="180"/>
      <c r="W484" s="180">
        <v>24500</v>
      </c>
      <c r="X484" s="182"/>
      <c r="Y484" s="185">
        <f t="shared" si="119"/>
        <v>24500</v>
      </c>
      <c r="Z484" s="180"/>
      <c r="AA484" s="180">
        <f t="shared" si="120"/>
        <v>24500</v>
      </c>
      <c r="AB484" s="180"/>
      <c r="AC484" s="180">
        <f t="shared" si="121"/>
        <v>24500</v>
      </c>
    </row>
    <row r="485" spans="1:29" ht="16.5" customHeight="1">
      <c r="A485" s="184"/>
      <c r="B485" s="208"/>
      <c r="C485" s="177">
        <v>4480</v>
      </c>
      <c r="D485" s="178" t="s">
        <v>238</v>
      </c>
      <c r="E485" s="214"/>
      <c r="F485" s="320"/>
      <c r="G485" s="359"/>
      <c r="H485" s="320"/>
      <c r="I485" s="359"/>
      <c r="J485" s="214"/>
      <c r="K485" s="359"/>
      <c r="L485" s="214"/>
      <c r="M485" s="359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>
        <v>3400</v>
      </c>
      <c r="X485" s="182"/>
      <c r="Y485" s="185">
        <f t="shared" si="119"/>
        <v>3400</v>
      </c>
      <c r="Z485" s="180"/>
      <c r="AA485" s="180">
        <f t="shared" si="120"/>
        <v>3400</v>
      </c>
      <c r="AB485" s="180"/>
      <c r="AC485" s="180">
        <f t="shared" si="121"/>
        <v>3400</v>
      </c>
    </row>
    <row r="486" spans="1:29" ht="16.5" customHeight="1">
      <c r="A486" s="184"/>
      <c r="B486" s="208"/>
      <c r="C486" s="255">
        <v>6060</v>
      </c>
      <c r="D486" s="360" t="s">
        <v>339</v>
      </c>
      <c r="E486" s="214"/>
      <c r="F486" s="320"/>
      <c r="G486" s="359"/>
      <c r="H486" s="320"/>
      <c r="I486" s="359"/>
      <c r="J486" s="214"/>
      <c r="K486" s="359"/>
      <c r="L486" s="214"/>
      <c r="M486" s="359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>
        <v>6000</v>
      </c>
      <c r="X486" s="182"/>
      <c r="Y486" s="185">
        <f t="shared" si="119"/>
        <v>6000</v>
      </c>
      <c r="Z486" s="180"/>
      <c r="AA486" s="180">
        <f t="shared" si="120"/>
        <v>6000</v>
      </c>
      <c r="AB486" s="180"/>
      <c r="AC486" s="180">
        <f t="shared" si="121"/>
        <v>6000</v>
      </c>
    </row>
    <row r="487" spans="1:29" ht="16.5" customHeight="1">
      <c r="A487" s="216"/>
      <c r="B487" s="217" t="s">
        <v>403</v>
      </c>
      <c r="C487" s="241"/>
      <c r="D487" s="305"/>
      <c r="E487" s="215">
        <f>SUM(E471:E484)</f>
        <v>565370</v>
      </c>
      <c r="F487" s="215">
        <f>SUM(F471:F484)</f>
        <v>1000</v>
      </c>
      <c r="G487" s="215">
        <f>SUM(G471:G484)</f>
        <v>566370</v>
      </c>
      <c r="H487" s="215"/>
      <c r="I487" s="215">
        <f aca="true" t="shared" si="126" ref="I487:O487">SUM(I471:I484)</f>
        <v>566370</v>
      </c>
      <c r="J487" s="215">
        <f t="shared" si="126"/>
        <v>0</v>
      </c>
      <c r="K487" s="215">
        <f t="shared" si="126"/>
        <v>566370</v>
      </c>
      <c r="L487" s="215">
        <f t="shared" si="126"/>
        <v>3000</v>
      </c>
      <c r="M487" s="215">
        <f t="shared" si="126"/>
        <v>579500</v>
      </c>
      <c r="N487" s="215">
        <f t="shared" si="126"/>
        <v>24900</v>
      </c>
      <c r="O487" s="189">
        <f t="shared" si="126"/>
        <v>604400</v>
      </c>
      <c r="P487" s="191">
        <v>0</v>
      </c>
      <c r="Q487" s="190">
        <f t="shared" si="113"/>
        <v>604400</v>
      </c>
      <c r="R487" s="190"/>
      <c r="S487" s="190">
        <f aca="true" t="shared" si="127" ref="S487:S547">Q487+R487</f>
        <v>604400</v>
      </c>
      <c r="T487" s="190"/>
      <c r="U487" s="190">
        <f>SUM(U471:U484)</f>
        <v>604600</v>
      </c>
      <c r="V487" s="190">
        <f>SUM(V471:V484)</f>
        <v>6000</v>
      </c>
      <c r="W487" s="190">
        <f>SUM(W471:W486)</f>
        <v>1104400</v>
      </c>
      <c r="X487" s="190"/>
      <c r="Y487" s="192">
        <f t="shared" si="119"/>
        <v>1104400</v>
      </c>
      <c r="Z487" s="190">
        <f>SUM(Z471:Z486)</f>
        <v>30000</v>
      </c>
      <c r="AA487" s="190">
        <f t="shared" si="120"/>
        <v>1134400</v>
      </c>
      <c r="AB487" s="190"/>
      <c r="AC487" s="190">
        <f t="shared" si="121"/>
        <v>1134400</v>
      </c>
    </row>
    <row r="488" spans="1:29" ht="21.75" customHeight="1">
      <c r="A488" s="186" t="s">
        <v>186</v>
      </c>
      <c r="B488" s="187"/>
      <c r="C488" s="241"/>
      <c r="D488" s="187"/>
      <c r="E488" s="189" t="e">
        <f>E487+E470+#REF!</f>
        <v>#REF!</v>
      </c>
      <c r="F488" s="189" t="e">
        <f>F487+F470+#REF!</f>
        <v>#REF!</v>
      </c>
      <c r="G488" s="189">
        <f aca="true" t="shared" si="128" ref="G488:O488">G487+G470</f>
        <v>858870</v>
      </c>
      <c r="H488" s="189">
        <f t="shared" si="128"/>
        <v>0</v>
      </c>
      <c r="I488" s="189">
        <f t="shared" si="128"/>
        <v>858870</v>
      </c>
      <c r="J488" s="189">
        <f t="shared" si="128"/>
        <v>0</v>
      </c>
      <c r="K488" s="189">
        <f t="shared" si="128"/>
        <v>858870</v>
      </c>
      <c r="L488" s="189">
        <f t="shared" si="128"/>
        <v>3000</v>
      </c>
      <c r="M488" s="189">
        <f t="shared" si="128"/>
        <v>872000</v>
      </c>
      <c r="N488" s="189">
        <f t="shared" si="128"/>
        <v>24900</v>
      </c>
      <c r="O488" s="189">
        <f t="shared" si="128"/>
        <v>896900</v>
      </c>
      <c r="P488" s="271"/>
      <c r="Q488" s="190">
        <f t="shared" si="113"/>
        <v>896900</v>
      </c>
      <c r="R488" s="190">
        <v>5500</v>
      </c>
      <c r="S488" s="190">
        <f t="shared" si="127"/>
        <v>902400</v>
      </c>
      <c r="T488" s="190"/>
      <c r="U488" s="190" t="e">
        <f>#REF!+U487+U470</f>
        <v>#REF!</v>
      </c>
      <c r="V488" s="190" t="e">
        <f>#REF!+V487+V470</f>
        <v>#REF!</v>
      </c>
      <c r="W488" s="190">
        <f>W487+W470+W452</f>
        <v>1481650</v>
      </c>
      <c r="X488" s="190"/>
      <c r="Y488" s="192">
        <f t="shared" si="119"/>
        <v>1481650</v>
      </c>
      <c r="Z488" s="190">
        <f>Z487+Z470+Z452</f>
        <v>30000</v>
      </c>
      <c r="AA488" s="190">
        <f t="shared" si="120"/>
        <v>1511650</v>
      </c>
      <c r="AB488" s="190">
        <f>AB487+AB470+AB452</f>
        <v>9574</v>
      </c>
      <c r="AC488" s="190">
        <f t="shared" si="121"/>
        <v>1521224</v>
      </c>
    </row>
    <row r="489" spans="1:29" ht="16.5" customHeight="1">
      <c r="A489" s="195">
        <v>854</v>
      </c>
      <c r="B489" s="222">
        <v>85401</v>
      </c>
      <c r="C489" s="195">
        <v>4010</v>
      </c>
      <c r="D489" s="289" t="s">
        <v>221</v>
      </c>
      <c r="E489" s="181">
        <v>77276</v>
      </c>
      <c r="F489" s="181"/>
      <c r="G489" s="181">
        <f>E489+F489</f>
        <v>77276</v>
      </c>
      <c r="H489" s="181"/>
      <c r="I489" s="181">
        <f>G489+H489</f>
        <v>77276</v>
      </c>
      <c r="J489" s="181"/>
      <c r="K489" s="181">
        <f>I489+J489</f>
        <v>77276</v>
      </c>
      <c r="L489" s="181"/>
      <c r="M489" s="181">
        <f>K489+L489</f>
        <v>77276</v>
      </c>
      <c r="N489" s="181"/>
      <c r="O489" s="181">
        <f aca="true" t="shared" si="129" ref="O489:O546">M489+N489</f>
        <v>77276</v>
      </c>
      <c r="P489" s="179"/>
      <c r="Q489" s="181">
        <f t="shared" si="113"/>
        <v>77276</v>
      </c>
      <c r="R489" s="181">
        <v>-14000</v>
      </c>
      <c r="S489" s="181">
        <f t="shared" si="127"/>
        <v>63276</v>
      </c>
      <c r="T489" s="180"/>
      <c r="U489" s="180">
        <f t="shared" si="112"/>
        <v>63276</v>
      </c>
      <c r="V489" s="180">
        <v>-782</v>
      </c>
      <c r="W489" s="180">
        <v>43900</v>
      </c>
      <c r="X489" s="182"/>
      <c r="Y489" s="185">
        <f t="shared" si="119"/>
        <v>43900</v>
      </c>
      <c r="Z489" s="180"/>
      <c r="AA489" s="180">
        <f t="shared" si="120"/>
        <v>43900</v>
      </c>
      <c r="AB489" s="180"/>
      <c r="AC489" s="180">
        <f t="shared" si="121"/>
        <v>43900</v>
      </c>
    </row>
    <row r="490" spans="1:29" ht="16.5" customHeight="1">
      <c r="A490" s="184" t="s">
        <v>404</v>
      </c>
      <c r="B490" s="200" t="s">
        <v>405</v>
      </c>
      <c r="C490" s="177">
        <v>4040</v>
      </c>
      <c r="D490" s="200" t="s">
        <v>223</v>
      </c>
      <c r="E490" s="180">
        <v>4324</v>
      </c>
      <c r="F490" s="180"/>
      <c r="G490" s="180">
        <f aca="true" t="shared" si="130" ref="G490:G506">E490+F490</f>
        <v>4324</v>
      </c>
      <c r="H490" s="180"/>
      <c r="I490" s="180">
        <f aca="true" t="shared" si="131" ref="I490:I506">G490+H490</f>
        <v>4324</v>
      </c>
      <c r="J490" s="180"/>
      <c r="K490" s="180">
        <f aca="true" t="shared" si="132" ref="K490:K506">I490+J490</f>
        <v>4324</v>
      </c>
      <c r="L490" s="180"/>
      <c r="M490" s="180">
        <f aca="true" t="shared" si="133" ref="M490:M506">K490+L490</f>
        <v>4324</v>
      </c>
      <c r="N490" s="180"/>
      <c r="O490" s="180">
        <f t="shared" si="129"/>
        <v>4324</v>
      </c>
      <c r="P490" s="178"/>
      <c r="Q490" s="180">
        <f t="shared" si="113"/>
        <v>4324</v>
      </c>
      <c r="R490" s="180"/>
      <c r="S490" s="180">
        <f t="shared" si="127"/>
        <v>4324</v>
      </c>
      <c r="T490" s="180"/>
      <c r="U490" s="180">
        <f t="shared" si="112"/>
        <v>4324</v>
      </c>
      <c r="V490" s="180"/>
      <c r="W490" s="180">
        <v>4150</v>
      </c>
      <c r="X490" s="182"/>
      <c r="Y490" s="185">
        <f t="shared" si="119"/>
        <v>4150</v>
      </c>
      <c r="Z490" s="180"/>
      <c r="AA490" s="180">
        <f t="shared" si="120"/>
        <v>4150</v>
      </c>
      <c r="AB490" s="180"/>
      <c r="AC490" s="180">
        <f t="shared" si="121"/>
        <v>4150</v>
      </c>
    </row>
    <row r="491" spans="1:29" ht="16.5" customHeight="1">
      <c r="A491" s="184" t="s">
        <v>406</v>
      </c>
      <c r="B491" s="200"/>
      <c r="C491" s="177">
        <v>4110</v>
      </c>
      <c r="D491" s="200" t="s">
        <v>224</v>
      </c>
      <c r="E491" s="180">
        <v>15000</v>
      </c>
      <c r="F491" s="180"/>
      <c r="G491" s="180">
        <f t="shared" si="130"/>
        <v>15000</v>
      </c>
      <c r="H491" s="180"/>
      <c r="I491" s="180">
        <f t="shared" si="131"/>
        <v>15000</v>
      </c>
      <c r="J491" s="180"/>
      <c r="K491" s="180">
        <f t="shared" si="132"/>
        <v>15000</v>
      </c>
      <c r="L491" s="180"/>
      <c r="M491" s="180">
        <f t="shared" si="133"/>
        <v>15000</v>
      </c>
      <c r="N491" s="180"/>
      <c r="O491" s="180">
        <f t="shared" si="129"/>
        <v>15000</v>
      </c>
      <c r="P491" s="178"/>
      <c r="Q491" s="180">
        <f t="shared" si="113"/>
        <v>15000</v>
      </c>
      <c r="R491" s="180">
        <v>-2400</v>
      </c>
      <c r="S491" s="180">
        <f t="shared" si="127"/>
        <v>12600</v>
      </c>
      <c r="T491" s="180"/>
      <c r="U491" s="180">
        <f t="shared" si="112"/>
        <v>12600</v>
      </c>
      <c r="V491" s="180">
        <v>-222</v>
      </c>
      <c r="W491" s="180">
        <v>7500</v>
      </c>
      <c r="X491" s="182"/>
      <c r="Y491" s="185">
        <f t="shared" si="119"/>
        <v>7500</v>
      </c>
      <c r="Z491" s="180"/>
      <c r="AA491" s="180">
        <f t="shared" si="120"/>
        <v>7500</v>
      </c>
      <c r="AB491" s="180"/>
      <c r="AC491" s="180">
        <f t="shared" si="121"/>
        <v>7500</v>
      </c>
    </row>
    <row r="492" spans="1:29" ht="16.5" customHeight="1">
      <c r="A492" s="184"/>
      <c r="B492" s="200"/>
      <c r="C492" s="177">
        <v>4120</v>
      </c>
      <c r="D492" s="200" t="s">
        <v>225</v>
      </c>
      <c r="E492" s="180">
        <v>2000</v>
      </c>
      <c r="F492" s="180"/>
      <c r="G492" s="180">
        <f t="shared" si="130"/>
        <v>2000</v>
      </c>
      <c r="H492" s="180"/>
      <c r="I492" s="180">
        <f t="shared" si="131"/>
        <v>2000</v>
      </c>
      <c r="J492" s="180"/>
      <c r="K492" s="180">
        <f t="shared" si="132"/>
        <v>2000</v>
      </c>
      <c r="L492" s="180"/>
      <c r="M492" s="180">
        <f t="shared" si="133"/>
        <v>2000</v>
      </c>
      <c r="N492" s="180"/>
      <c r="O492" s="180">
        <f t="shared" si="129"/>
        <v>2000</v>
      </c>
      <c r="P492" s="178"/>
      <c r="Q492" s="180">
        <f t="shared" si="113"/>
        <v>2000</v>
      </c>
      <c r="R492" s="180"/>
      <c r="S492" s="180">
        <f t="shared" si="127"/>
        <v>2000</v>
      </c>
      <c r="T492" s="180"/>
      <c r="U492" s="180">
        <f t="shared" si="112"/>
        <v>2000</v>
      </c>
      <c r="V492" s="180">
        <v>-314</v>
      </c>
      <c r="W492" s="180">
        <v>1250</v>
      </c>
      <c r="X492" s="182"/>
      <c r="Y492" s="185">
        <f t="shared" si="119"/>
        <v>1250</v>
      </c>
      <c r="Z492" s="180"/>
      <c r="AA492" s="180">
        <f t="shared" si="120"/>
        <v>1250</v>
      </c>
      <c r="AB492" s="180"/>
      <c r="AC492" s="180">
        <f t="shared" si="121"/>
        <v>1250</v>
      </c>
    </row>
    <row r="493" spans="1:29" ht="16.5" customHeight="1">
      <c r="A493" s="184"/>
      <c r="B493" s="200"/>
      <c r="C493" s="177">
        <v>4170</v>
      </c>
      <c r="D493" s="200" t="s">
        <v>226</v>
      </c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78"/>
      <c r="Q493" s="180"/>
      <c r="R493" s="180"/>
      <c r="S493" s="180"/>
      <c r="T493" s="180"/>
      <c r="U493" s="180"/>
      <c r="V493" s="180"/>
      <c r="W493" s="180">
        <v>200</v>
      </c>
      <c r="X493" s="182"/>
      <c r="Y493" s="185">
        <f t="shared" si="119"/>
        <v>200</v>
      </c>
      <c r="Z493" s="180"/>
      <c r="AA493" s="180">
        <f t="shared" si="120"/>
        <v>200</v>
      </c>
      <c r="AB493" s="180"/>
      <c r="AC493" s="180">
        <f t="shared" si="121"/>
        <v>200</v>
      </c>
    </row>
    <row r="494" spans="1:29" ht="16.5" customHeight="1">
      <c r="A494" s="184"/>
      <c r="B494" s="200"/>
      <c r="C494" s="177">
        <v>4210</v>
      </c>
      <c r="D494" s="200" t="s">
        <v>227</v>
      </c>
      <c r="E494" s="180">
        <v>3800</v>
      </c>
      <c r="F494" s="180"/>
      <c r="G494" s="180">
        <f t="shared" si="130"/>
        <v>3800</v>
      </c>
      <c r="H494" s="180"/>
      <c r="I494" s="180">
        <f t="shared" si="131"/>
        <v>3800</v>
      </c>
      <c r="J494" s="180"/>
      <c r="K494" s="180">
        <f t="shared" si="132"/>
        <v>3800</v>
      </c>
      <c r="L494" s="180"/>
      <c r="M494" s="180">
        <f t="shared" si="133"/>
        <v>3800</v>
      </c>
      <c r="N494" s="180">
        <v>2968</v>
      </c>
      <c r="O494" s="180">
        <f t="shared" si="129"/>
        <v>6768</v>
      </c>
      <c r="P494" s="178"/>
      <c r="Q494" s="180">
        <f t="shared" si="113"/>
        <v>6768</v>
      </c>
      <c r="R494" s="180"/>
      <c r="S494" s="180">
        <f t="shared" si="127"/>
        <v>6768</v>
      </c>
      <c r="T494" s="180">
        <v>-500</v>
      </c>
      <c r="U494" s="180">
        <f t="shared" si="112"/>
        <v>6268</v>
      </c>
      <c r="V494" s="180">
        <v>-1751</v>
      </c>
      <c r="W494" s="180">
        <v>2000</v>
      </c>
      <c r="X494" s="182"/>
      <c r="Y494" s="185">
        <f t="shared" si="119"/>
        <v>2000</v>
      </c>
      <c r="Z494" s="180"/>
      <c r="AA494" s="180">
        <f t="shared" si="120"/>
        <v>2000</v>
      </c>
      <c r="AB494" s="180"/>
      <c r="AC494" s="180">
        <f t="shared" si="121"/>
        <v>2000</v>
      </c>
    </row>
    <row r="495" spans="1:29" ht="16.5" customHeight="1">
      <c r="A495" s="184"/>
      <c r="B495" s="200"/>
      <c r="C495" s="177">
        <v>4240</v>
      </c>
      <c r="D495" s="200" t="s">
        <v>320</v>
      </c>
      <c r="E495" s="180">
        <v>1000</v>
      </c>
      <c r="F495" s="180"/>
      <c r="G495" s="180">
        <f t="shared" si="130"/>
        <v>1000</v>
      </c>
      <c r="H495" s="180"/>
      <c r="I495" s="180">
        <f t="shared" si="131"/>
        <v>1000</v>
      </c>
      <c r="J495" s="180"/>
      <c r="K495" s="180">
        <f t="shared" si="132"/>
        <v>1000</v>
      </c>
      <c r="L495" s="180"/>
      <c r="M495" s="180">
        <f t="shared" si="133"/>
        <v>1000</v>
      </c>
      <c r="N495" s="180"/>
      <c r="O495" s="180">
        <f t="shared" si="129"/>
        <v>1000</v>
      </c>
      <c r="P495" s="178"/>
      <c r="Q495" s="180">
        <f t="shared" si="113"/>
        <v>1000</v>
      </c>
      <c r="R495" s="180"/>
      <c r="S495" s="180">
        <f t="shared" si="127"/>
        <v>1000</v>
      </c>
      <c r="T495" s="180"/>
      <c r="U495" s="180">
        <f>S495+T495</f>
        <v>1000</v>
      </c>
      <c r="V495" s="180">
        <v>-844</v>
      </c>
      <c r="W495" s="180">
        <v>100</v>
      </c>
      <c r="X495" s="182"/>
      <c r="Y495" s="185">
        <f t="shared" si="119"/>
        <v>100</v>
      </c>
      <c r="Z495" s="180"/>
      <c r="AA495" s="180">
        <f t="shared" si="120"/>
        <v>100</v>
      </c>
      <c r="AB495" s="180"/>
      <c r="AC495" s="180">
        <f t="shared" si="121"/>
        <v>100</v>
      </c>
    </row>
    <row r="496" spans="1:29" ht="16.5" customHeight="1">
      <c r="A496" s="184"/>
      <c r="B496" s="200"/>
      <c r="C496" s="177">
        <v>4260</v>
      </c>
      <c r="D496" s="200" t="s">
        <v>229</v>
      </c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78"/>
      <c r="Q496" s="180"/>
      <c r="R496" s="180"/>
      <c r="S496" s="180"/>
      <c r="T496" s="180"/>
      <c r="U496" s="180"/>
      <c r="V496" s="180"/>
      <c r="W496" s="180">
        <v>18000</v>
      </c>
      <c r="X496" s="182"/>
      <c r="Y496" s="185">
        <f t="shared" si="119"/>
        <v>18000</v>
      </c>
      <c r="Z496" s="180"/>
      <c r="AA496" s="180">
        <f t="shared" si="120"/>
        <v>18000</v>
      </c>
      <c r="AB496" s="180"/>
      <c r="AC496" s="180">
        <f t="shared" si="121"/>
        <v>18000</v>
      </c>
    </row>
    <row r="497" spans="1:29" ht="16.5" customHeight="1">
      <c r="A497" s="184"/>
      <c r="B497" s="200"/>
      <c r="C497" s="177">
        <v>4270</v>
      </c>
      <c r="D497" s="200" t="s">
        <v>230</v>
      </c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78"/>
      <c r="Q497" s="180"/>
      <c r="R497" s="180"/>
      <c r="S497" s="180"/>
      <c r="T497" s="180"/>
      <c r="U497" s="180"/>
      <c r="V497" s="180"/>
      <c r="W497" s="180">
        <v>150</v>
      </c>
      <c r="X497" s="182"/>
      <c r="Y497" s="185">
        <f t="shared" si="119"/>
        <v>150</v>
      </c>
      <c r="Z497" s="180"/>
      <c r="AA497" s="180">
        <f t="shared" si="120"/>
        <v>150</v>
      </c>
      <c r="AB497" s="180"/>
      <c r="AC497" s="180">
        <f t="shared" si="121"/>
        <v>150</v>
      </c>
    </row>
    <row r="498" spans="1:29" ht="16.5" customHeight="1">
      <c r="A498" s="184"/>
      <c r="B498" s="200"/>
      <c r="C498" s="177">
        <v>4280</v>
      </c>
      <c r="D498" s="202" t="s">
        <v>231</v>
      </c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78"/>
      <c r="Q498" s="180"/>
      <c r="R498" s="180"/>
      <c r="S498" s="180"/>
      <c r="T498" s="180"/>
      <c r="U498" s="180"/>
      <c r="V498" s="180"/>
      <c r="W498" s="180">
        <v>200</v>
      </c>
      <c r="X498" s="182"/>
      <c r="Y498" s="185">
        <f t="shared" si="119"/>
        <v>200</v>
      </c>
      <c r="Z498" s="180"/>
      <c r="AA498" s="180">
        <f t="shared" si="120"/>
        <v>200</v>
      </c>
      <c r="AB498" s="180"/>
      <c r="AC498" s="180">
        <f t="shared" si="121"/>
        <v>200</v>
      </c>
    </row>
    <row r="499" spans="1:29" ht="16.5" customHeight="1">
      <c r="A499" s="184"/>
      <c r="B499" s="200"/>
      <c r="C499" s="177">
        <v>4300</v>
      </c>
      <c r="D499" s="200" t="s">
        <v>211</v>
      </c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78"/>
      <c r="Q499" s="180"/>
      <c r="R499" s="180"/>
      <c r="S499" s="180"/>
      <c r="T499" s="180"/>
      <c r="U499" s="180"/>
      <c r="V499" s="180"/>
      <c r="W499" s="180">
        <v>4000</v>
      </c>
      <c r="X499" s="182"/>
      <c r="Y499" s="185">
        <f t="shared" si="119"/>
        <v>4000</v>
      </c>
      <c r="Z499" s="180"/>
      <c r="AA499" s="180">
        <f t="shared" si="120"/>
        <v>4000</v>
      </c>
      <c r="AB499" s="180"/>
      <c r="AC499" s="180">
        <f t="shared" si="121"/>
        <v>4000</v>
      </c>
    </row>
    <row r="500" spans="1:29" ht="16.5" customHeight="1">
      <c r="A500" s="184"/>
      <c r="B500" s="200"/>
      <c r="C500" s="177">
        <v>4350</v>
      </c>
      <c r="D500" s="200" t="s">
        <v>232</v>
      </c>
      <c r="E500" s="180">
        <v>12000</v>
      </c>
      <c r="F500" s="180"/>
      <c r="G500" s="180">
        <f t="shared" si="130"/>
        <v>12000</v>
      </c>
      <c r="H500" s="180"/>
      <c r="I500" s="180">
        <f t="shared" si="131"/>
        <v>12000</v>
      </c>
      <c r="J500" s="180"/>
      <c r="K500" s="180">
        <f t="shared" si="132"/>
        <v>12000</v>
      </c>
      <c r="L500" s="180"/>
      <c r="M500" s="180">
        <f t="shared" si="133"/>
        <v>12000</v>
      </c>
      <c r="N500" s="180">
        <v>1000</v>
      </c>
      <c r="O500" s="180">
        <f t="shared" si="129"/>
        <v>13000</v>
      </c>
      <c r="P500" s="178"/>
      <c r="Q500" s="180">
        <f aca="true" t="shared" si="134" ref="Q500:Q547">O500+P500</f>
        <v>13000</v>
      </c>
      <c r="R500" s="180"/>
      <c r="S500" s="180">
        <f t="shared" si="127"/>
        <v>13000</v>
      </c>
      <c r="T500" s="180"/>
      <c r="U500" s="180">
        <f aca="true" t="shared" si="135" ref="U500:U543">S500+T500</f>
        <v>13000</v>
      </c>
      <c r="V500" s="180">
        <v>844</v>
      </c>
      <c r="W500" s="180">
        <v>300</v>
      </c>
      <c r="X500" s="182"/>
      <c r="Y500" s="185">
        <f t="shared" si="119"/>
        <v>300</v>
      </c>
      <c r="Z500" s="180"/>
      <c r="AA500" s="180">
        <f t="shared" si="120"/>
        <v>300</v>
      </c>
      <c r="AB500" s="180"/>
      <c r="AC500" s="180">
        <f t="shared" si="121"/>
        <v>300</v>
      </c>
    </row>
    <row r="501" spans="1:29" ht="16.5" customHeight="1">
      <c r="A501" s="184"/>
      <c r="B501" s="200"/>
      <c r="C501" s="177">
        <v>4370</v>
      </c>
      <c r="D501" s="202" t="s">
        <v>234</v>
      </c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78"/>
      <c r="Q501" s="180"/>
      <c r="R501" s="180"/>
      <c r="S501" s="180"/>
      <c r="T501" s="180"/>
      <c r="U501" s="180"/>
      <c r="V501" s="180"/>
      <c r="W501" s="180">
        <v>1000</v>
      </c>
      <c r="X501" s="182"/>
      <c r="Y501" s="185">
        <f t="shared" si="119"/>
        <v>1000</v>
      </c>
      <c r="Z501" s="180"/>
      <c r="AA501" s="180">
        <f t="shared" si="120"/>
        <v>1000</v>
      </c>
      <c r="AB501" s="180"/>
      <c r="AC501" s="180">
        <f t="shared" si="121"/>
        <v>1000</v>
      </c>
    </row>
    <row r="502" spans="1:29" ht="16.5" customHeight="1">
      <c r="A502" s="184"/>
      <c r="B502" s="200"/>
      <c r="C502" s="177">
        <v>4410</v>
      </c>
      <c r="D502" s="200" t="s">
        <v>273</v>
      </c>
      <c r="E502" s="180">
        <v>4500</v>
      </c>
      <c r="F502" s="180"/>
      <c r="G502" s="180">
        <f t="shared" si="130"/>
        <v>4500</v>
      </c>
      <c r="H502" s="180"/>
      <c r="I502" s="180">
        <f t="shared" si="131"/>
        <v>4500</v>
      </c>
      <c r="J502" s="180"/>
      <c r="K502" s="180">
        <f t="shared" si="132"/>
        <v>4500</v>
      </c>
      <c r="L502" s="180"/>
      <c r="M502" s="180">
        <f t="shared" si="133"/>
        <v>4500</v>
      </c>
      <c r="N502" s="180">
        <v>2500</v>
      </c>
      <c r="O502" s="180">
        <f t="shared" si="129"/>
        <v>7000</v>
      </c>
      <c r="P502" s="178"/>
      <c r="Q502" s="180">
        <f t="shared" si="134"/>
        <v>7000</v>
      </c>
      <c r="R502" s="180"/>
      <c r="S502" s="180">
        <f t="shared" si="127"/>
        <v>7000</v>
      </c>
      <c r="T502" s="180"/>
      <c r="U502" s="180">
        <f t="shared" si="135"/>
        <v>7000</v>
      </c>
      <c r="V502" s="180">
        <v>-300</v>
      </c>
      <c r="W502" s="180">
        <v>100</v>
      </c>
      <c r="X502" s="182"/>
      <c r="Y502" s="185">
        <f t="shared" si="119"/>
        <v>100</v>
      </c>
      <c r="Z502" s="180"/>
      <c r="AA502" s="180">
        <f t="shared" si="120"/>
        <v>100</v>
      </c>
      <c r="AB502" s="180"/>
      <c r="AC502" s="180">
        <f t="shared" si="121"/>
        <v>100</v>
      </c>
    </row>
    <row r="503" spans="1:29" ht="16.5" customHeight="1">
      <c r="A503" s="184"/>
      <c r="B503" s="200"/>
      <c r="C503" s="177">
        <v>4430</v>
      </c>
      <c r="D503" s="200" t="s">
        <v>236</v>
      </c>
      <c r="E503" s="180">
        <v>500</v>
      </c>
      <c r="F503" s="180"/>
      <c r="G503" s="180">
        <f t="shared" si="130"/>
        <v>500</v>
      </c>
      <c r="H503" s="180"/>
      <c r="I503" s="180">
        <f t="shared" si="131"/>
        <v>500</v>
      </c>
      <c r="J503" s="180"/>
      <c r="K503" s="180">
        <f t="shared" si="132"/>
        <v>500</v>
      </c>
      <c r="L503" s="180"/>
      <c r="M503" s="180">
        <f t="shared" si="133"/>
        <v>500</v>
      </c>
      <c r="N503" s="180"/>
      <c r="O503" s="180">
        <f t="shared" si="129"/>
        <v>500</v>
      </c>
      <c r="P503" s="178"/>
      <c r="Q503" s="180">
        <f t="shared" si="134"/>
        <v>500</v>
      </c>
      <c r="R503" s="180"/>
      <c r="S503" s="180">
        <f t="shared" si="127"/>
        <v>500</v>
      </c>
      <c r="T503" s="180"/>
      <c r="U503" s="180">
        <f t="shared" si="135"/>
        <v>500</v>
      </c>
      <c r="V503" s="180">
        <v>-216</v>
      </c>
      <c r="W503" s="180">
        <v>600</v>
      </c>
      <c r="X503" s="182"/>
      <c r="Y503" s="185">
        <f t="shared" si="119"/>
        <v>600</v>
      </c>
      <c r="Z503" s="180"/>
      <c r="AA503" s="180">
        <f t="shared" si="120"/>
        <v>600</v>
      </c>
      <c r="AB503" s="180"/>
      <c r="AC503" s="180">
        <f t="shared" si="121"/>
        <v>600</v>
      </c>
    </row>
    <row r="504" spans="1:29" ht="16.5" customHeight="1">
      <c r="A504" s="184"/>
      <c r="B504" s="200"/>
      <c r="C504" s="177">
        <v>4440</v>
      </c>
      <c r="D504" s="200" t="s">
        <v>237</v>
      </c>
      <c r="E504" s="180">
        <v>500</v>
      </c>
      <c r="F504" s="180"/>
      <c r="G504" s="180">
        <f t="shared" si="130"/>
        <v>500</v>
      </c>
      <c r="H504" s="180"/>
      <c r="I504" s="180">
        <f t="shared" si="131"/>
        <v>500</v>
      </c>
      <c r="J504" s="180"/>
      <c r="K504" s="180">
        <f t="shared" si="132"/>
        <v>500</v>
      </c>
      <c r="L504" s="180"/>
      <c r="M504" s="180">
        <f t="shared" si="133"/>
        <v>500</v>
      </c>
      <c r="N504" s="180"/>
      <c r="O504" s="180">
        <f t="shared" si="129"/>
        <v>500</v>
      </c>
      <c r="P504" s="178"/>
      <c r="Q504" s="180">
        <f t="shared" si="134"/>
        <v>500</v>
      </c>
      <c r="R504" s="180"/>
      <c r="S504" s="180">
        <f t="shared" si="127"/>
        <v>500</v>
      </c>
      <c r="T504" s="180"/>
      <c r="U504" s="180">
        <f t="shared" si="135"/>
        <v>500</v>
      </c>
      <c r="V504" s="180">
        <v>-356</v>
      </c>
      <c r="W504" s="180">
        <v>3300</v>
      </c>
      <c r="X504" s="182"/>
      <c r="Y504" s="185">
        <f t="shared" si="119"/>
        <v>3300</v>
      </c>
      <c r="Z504" s="180"/>
      <c r="AA504" s="180">
        <f t="shared" si="120"/>
        <v>3300</v>
      </c>
      <c r="AB504" s="180"/>
      <c r="AC504" s="180">
        <f t="shared" si="121"/>
        <v>3300</v>
      </c>
    </row>
    <row r="505" spans="1:29" ht="16.5" customHeight="1">
      <c r="A505" s="184"/>
      <c r="B505" s="200"/>
      <c r="C505" s="177">
        <v>4740</v>
      </c>
      <c r="D505" s="203" t="s">
        <v>242</v>
      </c>
      <c r="E505" s="180">
        <v>500</v>
      </c>
      <c r="F505" s="180"/>
      <c r="G505" s="180">
        <f t="shared" si="130"/>
        <v>500</v>
      </c>
      <c r="H505" s="180">
        <v>900</v>
      </c>
      <c r="I505" s="180">
        <f t="shared" si="131"/>
        <v>1400</v>
      </c>
      <c r="J505" s="180"/>
      <c r="K505" s="180">
        <f t="shared" si="132"/>
        <v>1400</v>
      </c>
      <c r="L505" s="180"/>
      <c r="M505" s="180">
        <f t="shared" si="133"/>
        <v>1400</v>
      </c>
      <c r="N505" s="180">
        <v>-64</v>
      </c>
      <c r="O505" s="180">
        <f t="shared" si="129"/>
        <v>1336</v>
      </c>
      <c r="P505" s="178"/>
      <c r="Q505" s="180">
        <f t="shared" si="134"/>
        <v>1336</v>
      </c>
      <c r="R505" s="180"/>
      <c r="S505" s="180">
        <f t="shared" si="127"/>
        <v>1336</v>
      </c>
      <c r="T505" s="180"/>
      <c r="U505" s="180">
        <f t="shared" si="135"/>
        <v>1336</v>
      </c>
      <c r="V505" s="180"/>
      <c r="W505" s="180">
        <v>200</v>
      </c>
      <c r="X505" s="182"/>
      <c r="Y505" s="185">
        <f t="shared" si="119"/>
        <v>200</v>
      </c>
      <c r="Z505" s="180"/>
      <c r="AA505" s="180">
        <f t="shared" si="120"/>
        <v>200</v>
      </c>
      <c r="AB505" s="180"/>
      <c r="AC505" s="180">
        <f t="shared" si="121"/>
        <v>200</v>
      </c>
    </row>
    <row r="506" spans="1:29" ht="16.5" customHeight="1">
      <c r="A506" s="184"/>
      <c r="B506" s="240"/>
      <c r="C506" s="255">
        <v>4750</v>
      </c>
      <c r="D506" s="201" t="s">
        <v>243</v>
      </c>
      <c r="E506" s="180">
        <v>5700</v>
      </c>
      <c r="F506" s="180"/>
      <c r="G506" s="180">
        <f t="shared" si="130"/>
        <v>5700</v>
      </c>
      <c r="H506" s="180"/>
      <c r="I506" s="180">
        <f t="shared" si="131"/>
        <v>5700</v>
      </c>
      <c r="J506" s="180"/>
      <c r="K506" s="180">
        <f t="shared" si="132"/>
        <v>5700</v>
      </c>
      <c r="L506" s="180"/>
      <c r="M506" s="180">
        <f t="shared" si="133"/>
        <v>5700</v>
      </c>
      <c r="N506" s="180"/>
      <c r="O506" s="180">
        <f t="shared" si="129"/>
        <v>5700</v>
      </c>
      <c r="P506" s="178"/>
      <c r="Q506" s="180">
        <f t="shared" si="134"/>
        <v>5700</v>
      </c>
      <c r="R506" s="180"/>
      <c r="S506" s="180">
        <f t="shared" si="127"/>
        <v>5700</v>
      </c>
      <c r="T506" s="180"/>
      <c r="U506" s="180">
        <f t="shared" si="135"/>
        <v>5700</v>
      </c>
      <c r="V506" s="180"/>
      <c r="W506" s="180">
        <v>200</v>
      </c>
      <c r="X506" s="182"/>
      <c r="Y506" s="185">
        <f t="shared" si="119"/>
        <v>200</v>
      </c>
      <c r="Z506" s="180"/>
      <c r="AA506" s="180">
        <f t="shared" si="120"/>
        <v>200</v>
      </c>
      <c r="AB506" s="180"/>
      <c r="AC506" s="180">
        <f t="shared" si="121"/>
        <v>200</v>
      </c>
    </row>
    <row r="507" spans="1:29" ht="16.5" customHeight="1">
      <c r="A507" s="216"/>
      <c r="B507" s="217" t="s">
        <v>407</v>
      </c>
      <c r="C507" s="188"/>
      <c r="D507" s="187"/>
      <c r="E507" s="189">
        <f>SUM(E489:E506)</f>
        <v>127100</v>
      </c>
      <c r="F507" s="189"/>
      <c r="G507" s="189">
        <f>SUM(G489:G506)</f>
        <v>127100</v>
      </c>
      <c r="H507" s="189">
        <f>SUM(H489:H506)</f>
        <v>900</v>
      </c>
      <c r="I507" s="189">
        <f>SUM(I489:I506)</f>
        <v>128000</v>
      </c>
      <c r="J507" s="189"/>
      <c r="K507" s="189">
        <f>SUM(K489:K506)</f>
        <v>128000</v>
      </c>
      <c r="L507" s="189"/>
      <c r="M507" s="189">
        <f>SUM(M489:M506)</f>
        <v>128000</v>
      </c>
      <c r="N507" s="190">
        <f>SUM(N489:N506)</f>
        <v>6404</v>
      </c>
      <c r="O507" s="190">
        <f t="shared" si="129"/>
        <v>134404</v>
      </c>
      <c r="P507" s="271"/>
      <c r="Q507" s="190">
        <f t="shared" si="134"/>
        <v>134404</v>
      </c>
      <c r="R507" s="190">
        <f>SUM(R489:R506)</f>
        <v>-16400</v>
      </c>
      <c r="S507" s="190">
        <f t="shared" si="127"/>
        <v>118004</v>
      </c>
      <c r="T507" s="190">
        <f>SUM(T489:T506)</f>
        <v>-500</v>
      </c>
      <c r="U507" s="190">
        <f>SUM(U489:U506)</f>
        <v>117504</v>
      </c>
      <c r="V507" s="190">
        <f>SUM(V489:V506)</f>
        <v>-3941</v>
      </c>
      <c r="W507" s="190">
        <f>SUM(W489:W506)</f>
        <v>87150</v>
      </c>
      <c r="X507" s="190"/>
      <c r="Y507" s="192">
        <f t="shared" si="119"/>
        <v>87150</v>
      </c>
      <c r="Z507" s="190"/>
      <c r="AA507" s="190">
        <f t="shared" si="120"/>
        <v>87150</v>
      </c>
      <c r="AB507" s="190"/>
      <c r="AC507" s="190">
        <f t="shared" si="121"/>
        <v>87150</v>
      </c>
    </row>
    <row r="508" spans="1:29" ht="16.5" customHeight="1">
      <c r="A508" s="184"/>
      <c r="B508" s="222">
        <v>85406</v>
      </c>
      <c r="C508" s="195">
        <v>4010</v>
      </c>
      <c r="D508" s="289" t="s">
        <v>221</v>
      </c>
      <c r="E508" s="180">
        <v>318198</v>
      </c>
      <c r="F508" s="180"/>
      <c r="G508" s="180">
        <f>E508+F508</f>
        <v>318198</v>
      </c>
      <c r="H508" s="180"/>
      <c r="I508" s="180">
        <f>G508+H508</f>
        <v>318198</v>
      </c>
      <c r="J508" s="180"/>
      <c r="K508" s="180">
        <f>I508+J508</f>
        <v>318198</v>
      </c>
      <c r="L508" s="180"/>
      <c r="M508" s="180">
        <f>K508+L508</f>
        <v>318198</v>
      </c>
      <c r="N508" s="180"/>
      <c r="O508" s="180">
        <f t="shared" si="129"/>
        <v>318198</v>
      </c>
      <c r="P508" s="178"/>
      <c r="Q508" s="180">
        <f t="shared" si="134"/>
        <v>318198</v>
      </c>
      <c r="R508" s="180"/>
      <c r="S508" s="180">
        <f t="shared" si="127"/>
        <v>318198</v>
      </c>
      <c r="T508" s="180"/>
      <c r="U508" s="180">
        <f t="shared" si="135"/>
        <v>318198</v>
      </c>
      <c r="V508" s="180">
        <v>-2321</v>
      </c>
      <c r="W508" s="180">
        <v>400100</v>
      </c>
      <c r="X508" s="182"/>
      <c r="Y508" s="185">
        <f t="shared" si="119"/>
        <v>400100</v>
      </c>
      <c r="Z508" s="180"/>
      <c r="AA508" s="180">
        <f t="shared" si="120"/>
        <v>400100</v>
      </c>
      <c r="AB508" s="180"/>
      <c r="AC508" s="180">
        <f t="shared" si="121"/>
        <v>400100</v>
      </c>
    </row>
    <row r="509" spans="1:29" ht="16.5" customHeight="1">
      <c r="A509" s="184"/>
      <c r="B509" s="200" t="s">
        <v>408</v>
      </c>
      <c r="C509" s="177">
        <v>4040</v>
      </c>
      <c r="D509" s="200" t="s">
        <v>223</v>
      </c>
      <c r="E509" s="180">
        <v>25602</v>
      </c>
      <c r="F509" s="180"/>
      <c r="G509" s="180">
        <f aca="true" t="shared" si="136" ref="G509:G526">E509+F509</f>
        <v>25602</v>
      </c>
      <c r="H509" s="180"/>
      <c r="I509" s="180">
        <f aca="true" t="shared" si="137" ref="I509:I526">G509+H509</f>
        <v>25602</v>
      </c>
      <c r="J509" s="180"/>
      <c r="K509" s="180">
        <f aca="true" t="shared" si="138" ref="K509:K526">I509+J509</f>
        <v>25602</v>
      </c>
      <c r="L509" s="180"/>
      <c r="M509" s="180">
        <f aca="true" t="shared" si="139" ref="M509:M526">K509+L509</f>
        <v>25602</v>
      </c>
      <c r="N509" s="180"/>
      <c r="O509" s="180">
        <f t="shared" si="129"/>
        <v>25602</v>
      </c>
      <c r="P509" s="178"/>
      <c r="Q509" s="180">
        <f t="shared" si="134"/>
        <v>25602</v>
      </c>
      <c r="R509" s="180"/>
      <c r="S509" s="180">
        <f t="shared" si="127"/>
        <v>25602</v>
      </c>
      <c r="T509" s="180"/>
      <c r="U509" s="180">
        <f t="shared" si="135"/>
        <v>25602</v>
      </c>
      <c r="V509" s="180"/>
      <c r="W509" s="180">
        <v>31450</v>
      </c>
      <c r="X509" s="182"/>
      <c r="Y509" s="185">
        <f t="shared" si="119"/>
        <v>31450</v>
      </c>
      <c r="Z509" s="180"/>
      <c r="AA509" s="180">
        <f t="shared" si="120"/>
        <v>31450</v>
      </c>
      <c r="AB509" s="180"/>
      <c r="AC509" s="180">
        <f t="shared" si="121"/>
        <v>31450</v>
      </c>
    </row>
    <row r="510" spans="1:29" ht="16.5" customHeight="1">
      <c r="A510" s="184"/>
      <c r="B510" s="200" t="s">
        <v>409</v>
      </c>
      <c r="C510" s="177">
        <v>4110</v>
      </c>
      <c r="D510" s="200" t="s">
        <v>224</v>
      </c>
      <c r="E510" s="180">
        <v>62100</v>
      </c>
      <c r="F510" s="180"/>
      <c r="G510" s="180">
        <f t="shared" si="136"/>
        <v>62100</v>
      </c>
      <c r="H510" s="180"/>
      <c r="I510" s="180">
        <f t="shared" si="137"/>
        <v>62100</v>
      </c>
      <c r="J510" s="180"/>
      <c r="K510" s="180">
        <f t="shared" si="138"/>
        <v>62100</v>
      </c>
      <c r="L510" s="180"/>
      <c r="M510" s="180">
        <f t="shared" si="139"/>
        <v>62100</v>
      </c>
      <c r="N510" s="180"/>
      <c r="O510" s="180">
        <f t="shared" si="129"/>
        <v>62100</v>
      </c>
      <c r="P510" s="178"/>
      <c r="Q510" s="180">
        <f t="shared" si="134"/>
        <v>62100</v>
      </c>
      <c r="R510" s="180"/>
      <c r="S510" s="180">
        <f t="shared" si="127"/>
        <v>62100</v>
      </c>
      <c r="T510" s="180"/>
      <c r="U510" s="180">
        <f t="shared" si="135"/>
        <v>62100</v>
      </c>
      <c r="V510" s="180">
        <v>-2723</v>
      </c>
      <c r="W510" s="180">
        <v>64200</v>
      </c>
      <c r="X510" s="182"/>
      <c r="Y510" s="185">
        <f t="shared" si="119"/>
        <v>64200</v>
      </c>
      <c r="Z510" s="180"/>
      <c r="AA510" s="180">
        <f t="shared" si="120"/>
        <v>64200</v>
      </c>
      <c r="AB510" s="180"/>
      <c r="AC510" s="180">
        <f t="shared" si="121"/>
        <v>64200</v>
      </c>
    </row>
    <row r="511" spans="1:29" ht="16.5" customHeight="1">
      <c r="A511" s="184"/>
      <c r="B511" s="200"/>
      <c r="C511" s="177">
        <v>4120</v>
      </c>
      <c r="D511" s="200" t="s">
        <v>225</v>
      </c>
      <c r="E511" s="180">
        <v>8400</v>
      </c>
      <c r="F511" s="180"/>
      <c r="G511" s="180">
        <f t="shared" si="136"/>
        <v>8400</v>
      </c>
      <c r="H511" s="180"/>
      <c r="I511" s="180">
        <f t="shared" si="137"/>
        <v>8400</v>
      </c>
      <c r="J511" s="180"/>
      <c r="K511" s="180">
        <f t="shared" si="138"/>
        <v>8400</v>
      </c>
      <c r="L511" s="180"/>
      <c r="M511" s="180">
        <f t="shared" si="139"/>
        <v>8400</v>
      </c>
      <c r="N511" s="180"/>
      <c r="O511" s="180">
        <f t="shared" si="129"/>
        <v>8400</v>
      </c>
      <c r="P511" s="178"/>
      <c r="Q511" s="180">
        <f t="shared" si="134"/>
        <v>8400</v>
      </c>
      <c r="R511" s="180"/>
      <c r="S511" s="180">
        <f t="shared" si="127"/>
        <v>8400</v>
      </c>
      <c r="T511" s="180"/>
      <c r="U511" s="180">
        <f t="shared" si="135"/>
        <v>8400</v>
      </c>
      <c r="V511" s="180">
        <v>-185</v>
      </c>
      <c r="W511" s="180">
        <v>10500</v>
      </c>
      <c r="X511" s="182"/>
      <c r="Y511" s="185">
        <f t="shared" si="119"/>
        <v>10500</v>
      </c>
      <c r="Z511" s="180"/>
      <c r="AA511" s="180">
        <f t="shared" si="120"/>
        <v>10500</v>
      </c>
      <c r="AB511" s="180"/>
      <c r="AC511" s="180">
        <f t="shared" si="121"/>
        <v>10500</v>
      </c>
    </row>
    <row r="512" spans="1:29" ht="16.5" customHeight="1">
      <c r="A512" s="184"/>
      <c r="B512" s="200"/>
      <c r="C512" s="177">
        <v>4170</v>
      </c>
      <c r="D512" s="200" t="s">
        <v>226</v>
      </c>
      <c r="E512" s="180">
        <v>2000</v>
      </c>
      <c r="F512" s="180"/>
      <c r="G512" s="180">
        <f t="shared" si="136"/>
        <v>2000</v>
      </c>
      <c r="H512" s="180"/>
      <c r="I512" s="180">
        <f t="shared" si="137"/>
        <v>2000</v>
      </c>
      <c r="J512" s="180"/>
      <c r="K512" s="180">
        <f t="shared" si="138"/>
        <v>2000</v>
      </c>
      <c r="L512" s="180"/>
      <c r="M512" s="180">
        <f t="shared" si="139"/>
        <v>2000</v>
      </c>
      <c r="N512" s="180"/>
      <c r="O512" s="180">
        <f t="shared" si="129"/>
        <v>2000</v>
      </c>
      <c r="P512" s="178"/>
      <c r="Q512" s="180">
        <f t="shared" si="134"/>
        <v>2000</v>
      </c>
      <c r="R512" s="180"/>
      <c r="S512" s="180">
        <f t="shared" si="127"/>
        <v>2000</v>
      </c>
      <c r="T512" s="180"/>
      <c r="U512" s="180">
        <f t="shared" si="135"/>
        <v>2000</v>
      </c>
      <c r="V512" s="180"/>
      <c r="W512" s="180">
        <v>200</v>
      </c>
      <c r="X512" s="182"/>
      <c r="Y512" s="185">
        <f t="shared" si="119"/>
        <v>200</v>
      </c>
      <c r="Z512" s="180"/>
      <c r="AA512" s="180">
        <f t="shared" si="120"/>
        <v>200</v>
      </c>
      <c r="AB512" s="180"/>
      <c r="AC512" s="180">
        <f t="shared" si="121"/>
        <v>200</v>
      </c>
    </row>
    <row r="513" spans="1:29" ht="16.5" customHeight="1">
      <c r="A513" s="184"/>
      <c r="B513" s="200"/>
      <c r="C513" s="177">
        <v>4210</v>
      </c>
      <c r="D513" s="200" t="s">
        <v>227</v>
      </c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78"/>
      <c r="Q513" s="180"/>
      <c r="R513" s="180"/>
      <c r="S513" s="180"/>
      <c r="T513" s="180"/>
      <c r="U513" s="180"/>
      <c r="V513" s="180"/>
      <c r="W513" s="180">
        <v>3500</v>
      </c>
      <c r="X513" s="182"/>
      <c r="Y513" s="185">
        <f t="shared" si="119"/>
        <v>3500</v>
      </c>
      <c r="Z513" s="180"/>
      <c r="AA513" s="180">
        <f t="shared" si="120"/>
        <v>3500</v>
      </c>
      <c r="AB513" s="180"/>
      <c r="AC513" s="180">
        <f t="shared" si="121"/>
        <v>3500</v>
      </c>
    </row>
    <row r="514" spans="1:29" ht="16.5" customHeight="1">
      <c r="A514" s="184"/>
      <c r="B514" s="200"/>
      <c r="C514" s="177">
        <v>4240</v>
      </c>
      <c r="D514" s="200" t="s">
        <v>320</v>
      </c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78"/>
      <c r="Q514" s="180"/>
      <c r="R514" s="180"/>
      <c r="S514" s="180"/>
      <c r="T514" s="180"/>
      <c r="U514" s="180"/>
      <c r="V514" s="180"/>
      <c r="W514" s="180">
        <v>500</v>
      </c>
      <c r="X514" s="182"/>
      <c r="Y514" s="185">
        <f t="shared" si="119"/>
        <v>500</v>
      </c>
      <c r="Z514" s="180"/>
      <c r="AA514" s="180">
        <f t="shared" si="120"/>
        <v>500</v>
      </c>
      <c r="AB514" s="180"/>
      <c r="AC514" s="180">
        <f t="shared" si="121"/>
        <v>500</v>
      </c>
    </row>
    <row r="515" spans="1:29" ht="16.5" customHeight="1">
      <c r="A515" s="184"/>
      <c r="B515" s="200"/>
      <c r="C515" s="177">
        <v>4260</v>
      </c>
      <c r="D515" s="200" t="s">
        <v>229</v>
      </c>
      <c r="E515" s="180">
        <v>17000</v>
      </c>
      <c r="F515" s="180"/>
      <c r="G515" s="180">
        <f>E515+F515</f>
        <v>17000</v>
      </c>
      <c r="H515" s="180"/>
      <c r="I515" s="180">
        <f>G515+H515</f>
        <v>17000</v>
      </c>
      <c r="J515" s="180"/>
      <c r="K515" s="180">
        <f>I515+J515</f>
        <v>17000</v>
      </c>
      <c r="L515" s="180"/>
      <c r="M515" s="180">
        <f>K515+L515</f>
        <v>17000</v>
      </c>
      <c r="N515" s="180"/>
      <c r="O515" s="180">
        <f>M515+N515</f>
        <v>17000</v>
      </c>
      <c r="P515" s="178"/>
      <c r="Q515" s="180">
        <f>O515+P515</f>
        <v>17000</v>
      </c>
      <c r="R515" s="180"/>
      <c r="S515" s="180">
        <f>Q515+R515</f>
        <v>17000</v>
      </c>
      <c r="T515" s="180">
        <v>-333</v>
      </c>
      <c r="U515" s="180">
        <f>S515+T515</f>
        <v>16667</v>
      </c>
      <c r="V515" s="180">
        <v>-1070</v>
      </c>
      <c r="W515" s="180">
        <v>18500</v>
      </c>
      <c r="X515" s="182"/>
      <c r="Y515" s="185">
        <f t="shared" si="119"/>
        <v>18500</v>
      </c>
      <c r="Z515" s="180"/>
      <c r="AA515" s="180">
        <f t="shared" si="120"/>
        <v>18500</v>
      </c>
      <c r="AB515" s="180"/>
      <c r="AC515" s="180">
        <f t="shared" si="121"/>
        <v>18500</v>
      </c>
    </row>
    <row r="516" spans="1:29" ht="16.5" customHeight="1">
      <c r="A516" s="184"/>
      <c r="B516" s="200"/>
      <c r="C516" s="177">
        <v>4270</v>
      </c>
      <c r="D516" s="200" t="s">
        <v>230</v>
      </c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78"/>
      <c r="Q516" s="180"/>
      <c r="R516" s="180"/>
      <c r="S516" s="180"/>
      <c r="T516" s="180"/>
      <c r="U516" s="180"/>
      <c r="V516" s="180"/>
      <c r="W516" s="180">
        <v>1000</v>
      </c>
      <c r="X516" s="182"/>
      <c r="Y516" s="185">
        <f t="shared" si="119"/>
        <v>1000</v>
      </c>
      <c r="Z516" s="180"/>
      <c r="AA516" s="180">
        <f t="shared" si="120"/>
        <v>1000</v>
      </c>
      <c r="AB516" s="180"/>
      <c r="AC516" s="180">
        <f t="shared" si="121"/>
        <v>1000</v>
      </c>
    </row>
    <row r="517" spans="1:29" ht="16.5" customHeight="1">
      <c r="A517" s="308"/>
      <c r="B517" s="309"/>
      <c r="C517" s="177">
        <v>4280</v>
      </c>
      <c r="D517" s="202" t="s">
        <v>231</v>
      </c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78"/>
      <c r="Q517" s="180"/>
      <c r="R517" s="180"/>
      <c r="S517" s="180"/>
      <c r="T517" s="180"/>
      <c r="U517" s="180"/>
      <c r="V517" s="180"/>
      <c r="W517" s="180">
        <v>200</v>
      </c>
      <c r="X517" s="182"/>
      <c r="Y517" s="185">
        <f t="shared" si="119"/>
        <v>200</v>
      </c>
      <c r="Z517" s="180"/>
      <c r="AA517" s="180">
        <f t="shared" si="120"/>
        <v>200</v>
      </c>
      <c r="AB517" s="180"/>
      <c r="AC517" s="180">
        <f t="shared" si="121"/>
        <v>200</v>
      </c>
    </row>
    <row r="518" spans="1:29" ht="16.5" customHeight="1">
      <c r="A518" s="308"/>
      <c r="B518" s="309"/>
      <c r="C518" s="177">
        <v>4300</v>
      </c>
      <c r="D518" s="200" t="s">
        <v>211</v>
      </c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78"/>
      <c r="Q518" s="180"/>
      <c r="R518" s="180"/>
      <c r="S518" s="180"/>
      <c r="T518" s="180"/>
      <c r="U518" s="180"/>
      <c r="V518" s="180"/>
      <c r="W518" s="180">
        <v>1500</v>
      </c>
      <c r="X518" s="182"/>
      <c r="Y518" s="185">
        <f t="shared" si="119"/>
        <v>1500</v>
      </c>
      <c r="Z518" s="180"/>
      <c r="AA518" s="180">
        <f t="shared" si="120"/>
        <v>1500</v>
      </c>
      <c r="AB518" s="180"/>
      <c r="AC518" s="180">
        <f t="shared" si="121"/>
        <v>1500</v>
      </c>
    </row>
    <row r="519" spans="1:29" ht="16.5" customHeight="1">
      <c r="A519" s="184"/>
      <c r="B519" s="200"/>
      <c r="C519" s="177">
        <v>4350</v>
      </c>
      <c r="D519" s="200" t="s">
        <v>232</v>
      </c>
      <c r="E519" s="180">
        <v>2000</v>
      </c>
      <c r="F519" s="180"/>
      <c r="G519" s="180">
        <f t="shared" si="136"/>
        <v>2000</v>
      </c>
      <c r="H519" s="180"/>
      <c r="I519" s="180">
        <f t="shared" si="137"/>
        <v>2000</v>
      </c>
      <c r="J519" s="180"/>
      <c r="K519" s="180">
        <f t="shared" si="138"/>
        <v>2000</v>
      </c>
      <c r="L519" s="180"/>
      <c r="M519" s="180">
        <f t="shared" si="139"/>
        <v>2000</v>
      </c>
      <c r="N519" s="180"/>
      <c r="O519" s="180">
        <f t="shared" si="129"/>
        <v>2000</v>
      </c>
      <c r="P519" s="178"/>
      <c r="Q519" s="180">
        <f t="shared" si="134"/>
        <v>2000</v>
      </c>
      <c r="R519" s="180"/>
      <c r="S519" s="180">
        <f t="shared" si="127"/>
        <v>2000</v>
      </c>
      <c r="T519" s="180">
        <v>420</v>
      </c>
      <c r="U519" s="180">
        <f t="shared" si="135"/>
        <v>2420</v>
      </c>
      <c r="V519" s="180"/>
      <c r="W519" s="180">
        <v>900</v>
      </c>
      <c r="X519" s="182"/>
      <c r="Y519" s="185">
        <f t="shared" si="119"/>
        <v>900</v>
      </c>
      <c r="Z519" s="180"/>
      <c r="AA519" s="180">
        <f t="shared" si="120"/>
        <v>900</v>
      </c>
      <c r="AB519" s="180"/>
      <c r="AC519" s="180">
        <f t="shared" si="121"/>
        <v>900</v>
      </c>
    </row>
    <row r="520" spans="1:29" ht="16.5" customHeight="1">
      <c r="A520" s="184"/>
      <c r="B520" s="200"/>
      <c r="C520" s="177">
        <v>4370</v>
      </c>
      <c r="D520" s="202" t="s">
        <v>234</v>
      </c>
      <c r="E520" s="180">
        <v>13000</v>
      </c>
      <c r="F520" s="180"/>
      <c r="G520" s="180">
        <f t="shared" si="136"/>
        <v>13000</v>
      </c>
      <c r="H520" s="180"/>
      <c r="I520" s="180">
        <f t="shared" si="137"/>
        <v>13000</v>
      </c>
      <c r="J520" s="180"/>
      <c r="K520" s="180">
        <f t="shared" si="138"/>
        <v>13000</v>
      </c>
      <c r="L520" s="180"/>
      <c r="M520" s="180">
        <f t="shared" si="139"/>
        <v>13000</v>
      </c>
      <c r="N520" s="180"/>
      <c r="O520" s="180">
        <f t="shared" si="129"/>
        <v>13000</v>
      </c>
      <c r="P520" s="178"/>
      <c r="Q520" s="180">
        <f t="shared" si="134"/>
        <v>13000</v>
      </c>
      <c r="R520" s="180"/>
      <c r="S520" s="180">
        <f t="shared" si="127"/>
        <v>13000</v>
      </c>
      <c r="T520" s="180"/>
      <c r="U520" s="180">
        <f t="shared" si="135"/>
        <v>13000</v>
      </c>
      <c r="V520" s="180"/>
      <c r="W520" s="180">
        <v>3400</v>
      </c>
      <c r="X520" s="182"/>
      <c r="Y520" s="185">
        <f t="shared" si="119"/>
        <v>3400</v>
      </c>
      <c r="Z520" s="180"/>
      <c r="AA520" s="180">
        <f t="shared" si="120"/>
        <v>3400</v>
      </c>
      <c r="AB520" s="180"/>
      <c r="AC520" s="180">
        <f t="shared" si="121"/>
        <v>3400</v>
      </c>
    </row>
    <row r="521" spans="1:29" ht="16.5" customHeight="1">
      <c r="A521" s="184"/>
      <c r="B521" s="200"/>
      <c r="C521" s="177">
        <v>4400</v>
      </c>
      <c r="D521" s="203" t="s">
        <v>276</v>
      </c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78"/>
      <c r="Q521" s="180"/>
      <c r="R521" s="180"/>
      <c r="S521" s="180"/>
      <c r="T521" s="180"/>
      <c r="U521" s="180"/>
      <c r="V521" s="180"/>
      <c r="W521" s="180">
        <v>900</v>
      </c>
      <c r="X521" s="182"/>
      <c r="Y521" s="185">
        <f t="shared" si="119"/>
        <v>900</v>
      </c>
      <c r="Z521" s="180"/>
      <c r="AA521" s="180">
        <f t="shared" si="120"/>
        <v>900</v>
      </c>
      <c r="AB521" s="180"/>
      <c r="AC521" s="180">
        <f t="shared" si="121"/>
        <v>900</v>
      </c>
    </row>
    <row r="522" spans="1:29" ht="16.5" customHeight="1">
      <c r="A522" s="361"/>
      <c r="B522" s="200"/>
      <c r="C522" s="177">
        <v>4410</v>
      </c>
      <c r="D522" s="200" t="s">
        <v>273</v>
      </c>
      <c r="E522" s="180">
        <v>6000</v>
      </c>
      <c r="F522" s="180"/>
      <c r="G522" s="180">
        <f t="shared" si="136"/>
        <v>6000</v>
      </c>
      <c r="H522" s="180"/>
      <c r="I522" s="180">
        <f t="shared" si="137"/>
        <v>6000</v>
      </c>
      <c r="J522" s="180"/>
      <c r="K522" s="180">
        <f t="shared" si="138"/>
        <v>6000</v>
      </c>
      <c r="L522" s="180"/>
      <c r="M522" s="180">
        <f t="shared" si="139"/>
        <v>6000</v>
      </c>
      <c r="N522" s="180"/>
      <c r="O522" s="180">
        <f t="shared" si="129"/>
        <v>6000</v>
      </c>
      <c r="P522" s="178"/>
      <c r="Q522" s="180">
        <f t="shared" si="134"/>
        <v>6000</v>
      </c>
      <c r="R522" s="180"/>
      <c r="S522" s="180">
        <f t="shared" si="127"/>
        <v>6000</v>
      </c>
      <c r="T522" s="180"/>
      <c r="U522" s="180">
        <f t="shared" si="135"/>
        <v>6000</v>
      </c>
      <c r="V522" s="180"/>
      <c r="W522" s="180">
        <v>300</v>
      </c>
      <c r="X522" s="182"/>
      <c r="Y522" s="185">
        <f t="shared" si="119"/>
        <v>300</v>
      </c>
      <c r="Z522" s="180"/>
      <c r="AA522" s="180">
        <f t="shared" si="120"/>
        <v>300</v>
      </c>
      <c r="AB522" s="180"/>
      <c r="AC522" s="180">
        <f t="shared" si="121"/>
        <v>300</v>
      </c>
    </row>
    <row r="523" spans="1:29" ht="16.5" customHeight="1">
      <c r="A523" s="361"/>
      <c r="B523" s="200"/>
      <c r="C523" s="177">
        <v>4430</v>
      </c>
      <c r="D523" s="200" t="s">
        <v>236</v>
      </c>
      <c r="E523" s="180">
        <v>1000</v>
      </c>
      <c r="F523" s="180"/>
      <c r="G523" s="180">
        <f t="shared" si="136"/>
        <v>1000</v>
      </c>
      <c r="H523" s="180"/>
      <c r="I523" s="180">
        <f t="shared" si="137"/>
        <v>1000</v>
      </c>
      <c r="J523" s="180"/>
      <c r="K523" s="180">
        <f t="shared" si="138"/>
        <v>1000</v>
      </c>
      <c r="L523" s="180"/>
      <c r="M523" s="180">
        <f t="shared" si="139"/>
        <v>1000</v>
      </c>
      <c r="N523" s="180"/>
      <c r="O523" s="180">
        <f t="shared" si="129"/>
        <v>1000</v>
      </c>
      <c r="P523" s="178"/>
      <c r="Q523" s="180">
        <f t="shared" si="134"/>
        <v>1000</v>
      </c>
      <c r="R523" s="180"/>
      <c r="S523" s="180">
        <f t="shared" si="127"/>
        <v>1000</v>
      </c>
      <c r="T523" s="180"/>
      <c r="U523" s="180">
        <f t="shared" si="135"/>
        <v>1000</v>
      </c>
      <c r="V523" s="180"/>
      <c r="W523" s="180">
        <v>500</v>
      </c>
      <c r="X523" s="182"/>
      <c r="Y523" s="185">
        <f t="shared" si="119"/>
        <v>500</v>
      </c>
      <c r="Z523" s="180"/>
      <c r="AA523" s="180">
        <f t="shared" si="120"/>
        <v>500</v>
      </c>
      <c r="AB523" s="180"/>
      <c r="AC523" s="180">
        <f t="shared" si="121"/>
        <v>500</v>
      </c>
    </row>
    <row r="524" spans="1:29" ht="16.5" customHeight="1">
      <c r="A524" s="184"/>
      <c r="B524" s="200"/>
      <c r="C524" s="177">
        <v>4440</v>
      </c>
      <c r="D524" s="200" t="s">
        <v>237</v>
      </c>
      <c r="E524" s="180">
        <v>500</v>
      </c>
      <c r="F524" s="180"/>
      <c r="G524" s="180">
        <f t="shared" si="136"/>
        <v>500</v>
      </c>
      <c r="H524" s="180"/>
      <c r="I524" s="180">
        <f t="shared" si="137"/>
        <v>500</v>
      </c>
      <c r="J524" s="180"/>
      <c r="K524" s="180">
        <f t="shared" si="138"/>
        <v>500</v>
      </c>
      <c r="L524" s="180"/>
      <c r="M524" s="180">
        <f t="shared" si="139"/>
        <v>500</v>
      </c>
      <c r="N524" s="180"/>
      <c r="O524" s="180">
        <f t="shared" si="129"/>
        <v>500</v>
      </c>
      <c r="P524" s="178"/>
      <c r="Q524" s="180">
        <f t="shared" si="134"/>
        <v>500</v>
      </c>
      <c r="R524" s="180"/>
      <c r="S524" s="180">
        <f t="shared" si="127"/>
        <v>500</v>
      </c>
      <c r="T524" s="180"/>
      <c r="U524" s="180">
        <f t="shared" si="135"/>
        <v>500</v>
      </c>
      <c r="V524" s="180"/>
      <c r="W524" s="180">
        <v>26000</v>
      </c>
      <c r="X524" s="182"/>
      <c r="Y524" s="185">
        <f>W524+X524</f>
        <v>26000</v>
      </c>
      <c r="Z524" s="180"/>
      <c r="AA524" s="180">
        <f aca="true" t="shared" si="140" ref="AA524:AA580">Y524+Z524</f>
        <v>26000</v>
      </c>
      <c r="AB524" s="180"/>
      <c r="AC524" s="180">
        <f aca="true" t="shared" si="141" ref="AC524:AC581">AA524+AB524</f>
        <v>26000</v>
      </c>
    </row>
    <row r="525" spans="1:29" ht="16.5" customHeight="1">
      <c r="A525" s="184"/>
      <c r="B525" s="200"/>
      <c r="C525" s="177">
        <v>4740</v>
      </c>
      <c r="D525" s="203" t="s">
        <v>242</v>
      </c>
      <c r="E525" s="180">
        <v>700</v>
      </c>
      <c r="F525" s="180"/>
      <c r="G525" s="180">
        <f t="shared" si="136"/>
        <v>700</v>
      </c>
      <c r="H525" s="180"/>
      <c r="I525" s="180">
        <f t="shared" si="137"/>
        <v>700</v>
      </c>
      <c r="J525" s="180"/>
      <c r="K525" s="180">
        <f t="shared" si="138"/>
        <v>700</v>
      </c>
      <c r="L525" s="180"/>
      <c r="M525" s="180">
        <f t="shared" si="139"/>
        <v>700</v>
      </c>
      <c r="N525" s="180"/>
      <c r="O525" s="180">
        <f t="shared" si="129"/>
        <v>700</v>
      </c>
      <c r="P525" s="178"/>
      <c r="Q525" s="180">
        <f t="shared" si="134"/>
        <v>700</v>
      </c>
      <c r="R525" s="180"/>
      <c r="S525" s="180">
        <f t="shared" si="127"/>
        <v>700</v>
      </c>
      <c r="T525" s="180">
        <v>-87</v>
      </c>
      <c r="U525" s="180">
        <f t="shared" si="135"/>
        <v>613</v>
      </c>
      <c r="V525" s="180"/>
      <c r="W525" s="180">
        <v>2000</v>
      </c>
      <c r="X525" s="182"/>
      <c r="Y525" s="185">
        <f>W525+X525</f>
        <v>2000</v>
      </c>
      <c r="Z525" s="180"/>
      <c r="AA525" s="180">
        <f t="shared" si="140"/>
        <v>2000</v>
      </c>
      <c r="AB525" s="180"/>
      <c r="AC525" s="180">
        <f t="shared" si="141"/>
        <v>2000</v>
      </c>
    </row>
    <row r="526" spans="1:29" ht="16.5" customHeight="1">
      <c r="A526" s="184"/>
      <c r="B526" s="240"/>
      <c r="C526" s="255">
        <v>4750</v>
      </c>
      <c r="D526" s="201" t="s">
        <v>243</v>
      </c>
      <c r="E526" s="214">
        <v>20500</v>
      </c>
      <c r="F526" s="214"/>
      <c r="G526" s="180">
        <f t="shared" si="136"/>
        <v>20500</v>
      </c>
      <c r="H526" s="214"/>
      <c r="I526" s="180">
        <f t="shared" si="137"/>
        <v>20500</v>
      </c>
      <c r="J526" s="214"/>
      <c r="K526" s="180">
        <f t="shared" si="138"/>
        <v>20500</v>
      </c>
      <c r="L526" s="214"/>
      <c r="M526" s="180">
        <f t="shared" si="139"/>
        <v>20500</v>
      </c>
      <c r="N526" s="180"/>
      <c r="O526" s="180">
        <f t="shared" si="129"/>
        <v>20500</v>
      </c>
      <c r="P526" s="178"/>
      <c r="Q526" s="180">
        <f t="shared" si="134"/>
        <v>20500</v>
      </c>
      <c r="R526" s="180"/>
      <c r="S526" s="180">
        <f t="shared" si="127"/>
        <v>20500</v>
      </c>
      <c r="T526" s="180"/>
      <c r="U526" s="180">
        <f t="shared" si="135"/>
        <v>20500</v>
      </c>
      <c r="V526" s="180"/>
      <c r="W526" s="180">
        <v>2000</v>
      </c>
      <c r="X526" s="182"/>
      <c r="Y526" s="185">
        <f>W526+X526</f>
        <v>2000</v>
      </c>
      <c r="Z526" s="180"/>
      <c r="AA526" s="180">
        <f t="shared" si="140"/>
        <v>2000</v>
      </c>
      <c r="AB526" s="180"/>
      <c r="AC526" s="180">
        <f t="shared" si="141"/>
        <v>2000</v>
      </c>
    </row>
    <row r="527" spans="1:29" ht="16.5" customHeight="1">
      <c r="A527" s="184"/>
      <c r="B527" s="251" t="s">
        <v>408</v>
      </c>
      <c r="C527" s="252"/>
      <c r="D527" s="232"/>
      <c r="E527" s="210">
        <f>SUM(E508:E526)</f>
        <v>477000</v>
      </c>
      <c r="F527" s="210"/>
      <c r="G527" s="210">
        <f>SUM(G508:G526)</f>
        <v>477000</v>
      </c>
      <c r="H527" s="210"/>
      <c r="I527" s="210">
        <f>SUM(I508:I526)</f>
        <v>477000</v>
      </c>
      <c r="J527" s="210"/>
      <c r="K527" s="210">
        <f>SUM(K508:K526)</f>
        <v>477000</v>
      </c>
      <c r="L527" s="210"/>
      <c r="M527" s="210">
        <f>SUM(M508:M526)</f>
        <v>477000</v>
      </c>
      <c r="N527" s="181"/>
      <c r="O527" s="260">
        <f t="shared" si="129"/>
        <v>477000</v>
      </c>
      <c r="P527" s="179"/>
      <c r="Q527" s="260">
        <f t="shared" si="134"/>
        <v>477000</v>
      </c>
      <c r="R527" s="260"/>
      <c r="S527" s="260">
        <f t="shared" si="127"/>
        <v>477000</v>
      </c>
      <c r="T527" s="260"/>
      <c r="U527" s="260">
        <f>SUM(U508:U526)</f>
        <v>477000</v>
      </c>
      <c r="V527" s="260">
        <f>SUM(V508:V526)</f>
        <v>-6299</v>
      </c>
      <c r="W527" s="260">
        <f>SUM(W508:W526)</f>
        <v>567650</v>
      </c>
      <c r="X527" s="260"/>
      <c r="Y527" s="304">
        <f>W527+X527</f>
        <v>567650</v>
      </c>
      <c r="Z527" s="260"/>
      <c r="AA527" s="260">
        <f t="shared" si="140"/>
        <v>567650</v>
      </c>
      <c r="AB527" s="260"/>
      <c r="AC527" s="260">
        <f t="shared" si="141"/>
        <v>567650</v>
      </c>
    </row>
    <row r="528" spans="1:29" ht="16.5" customHeight="1">
      <c r="A528" s="184"/>
      <c r="B528" s="299" t="s">
        <v>410</v>
      </c>
      <c r="C528" s="241"/>
      <c r="D528" s="30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4"/>
      <c r="O528" s="306"/>
      <c r="P528" s="226"/>
      <c r="Q528" s="214"/>
      <c r="R528" s="306"/>
      <c r="S528" s="306"/>
      <c r="T528" s="306"/>
      <c r="U528" s="306"/>
      <c r="V528" s="306"/>
      <c r="W528" s="306"/>
      <c r="X528" s="306"/>
      <c r="Y528" s="362"/>
      <c r="Z528" s="306"/>
      <c r="AA528" s="306"/>
      <c r="AB528" s="306"/>
      <c r="AC528" s="306"/>
    </row>
    <row r="529" spans="1:29" ht="16.5" customHeight="1">
      <c r="A529" s="184"/>
      <c r="B529" s="243">
        <v>85407</v>
      </c>
      <c r="C529" s="363">
        <v>4010</v>
      </c>
      <c r="D529" s="183" t="s">
        <v>221</v>
      </c>
      <c r="E529" s="211">
        <v>81294</v>
      </c>
      <c r="F529" s="211"/>
      <c r="G529" s="181">
        <f>E529+F529</f>
        <v>81294</v>
      </c>
      <c r="H529" s="211"/>
      <c r="I529" s="181">
        <f>G529+H529</f>
        <v>81294</v>
      </c>
      <c r="J529" s="181"/>
      <c r="K529" s="181">
        <f>I529+J529</f>
        <v>81294</v>
      </c>
      <c r="L529" s="181"/>
      <c r="M529" s="181">
        <f aca="true" t="shared" si="142" ref="M529:M534">K529+L529</f>
        <v>81294</v>
      </c>
      <c r="N529" s="181">
        <v>2800</v>
      </c>
      <c r="O529" s="181">
        <f t="shared" si="129"/>
        <v>84094</v>
      </c>
      <c r="P529" s="180"/>
      <c r="Q529" s="180">
        <f t="shared" si="134"/>
        <v>84094</v>
      </c>
      <c r="R529" s="180"/>
      <c r="S529" s="180">
        <f t="shared" si="127"/>
        <v>84094</v>
      </c>
      <c r="T529" s="180">
        <v>1000</v>
      </c>
      <c r="U529" s="180">
        <f t="shared" si="135"/>
        <v>85094</v>
      </c>
      <c r="V529" s="180">
        <v>1003</v>
      </c>
      <c r="W529" s="180">
        <v>105441</v>
      </c>
      <c r="X529" s="182">
        <v>3300</v>
      </c>
      <c r="Y529" s="185">
        <f aca="true" t="shared" si="143" ref="Y529:Y580">W529+X529</f>
        <v>108741</v>
      </c>
      <c r="Z529" s="180"/>
      <c r="AA529" s="180">
        <f t="shared" si="140"/>
        <v>108741</v>
      </c>
      <c r="AB529" s="180"/>
      <c r="AC529" s="180">
        <f t="shared" si="141"/>
        <v>108741</v>
      </c>
    </row>
    <row r="530" spans="1:29" ht="16.5" customHeight="1">
      <c r="A530" s="184"/>
      <c r="B530" s="208" t="s">
        <v>411</v>
      </c>
      <c r="C530" s="270">
        <v>4040</v>
      </c>
      <c r="D530" s="213" t="s">
        <v>223</v>
      </c>
      <c r="E530" s="185">
        <v>6500</v>
      </c>
      <c r="F530" s="185"/>
      <c r="G530" s="180">
        <f aca="true" t="shared" si="144" ref="G530:G546">E530+F530</f>
        <v>6500</v>
      </c>
      <c r="H530" s="185"/>
      <c r="I530" s="180">
        <f aca="true" t="shared" si="145" ref="I530:I546">G530+H530</f>
        <v>6500</v>
      </c>
      <c r="J530" s="180"/>
      <c r="K530" s="180">
        <f aca="true" t="shared" si="146" ref="K530:K546">I530+J530</f>
        <v>6500</v>
      </c>
      <c r="L530" s="180"/>
      <c r="M530" s="180">
        <f t="shared" si="142"/>
        <v>6500</v>
      </c>
      <c r="N530" s="180"/>
      <c r="O530" s="180">
        <f t="shared" si="129"/>
        <v>6500</v>
      </c>
      <c r="P530" s="180"/>
      <c r="Q530" s="180">
        <f t="shared" si="134"/>
        <v>6500</v>
      </c>
      <c r="R530" s="180"/>
      <c r="S530" s="180">
        <f t="shared" si="127"/>
        <v>6500</v>
      </c>
      <c r="T530" s="180">
        <v>-17</v>
      </c>
      <c r="U530" s="180">
        <f t="shared" si="135"/>
        <v>6483</v>
      </c>
      <c r="V530" s="180"/>
      <c r="W530" s="180">
        <v>8488</v>
      </c>
      <c r="X530" s="182">
        <v>60</v>
      </c>
      <c r="Y530" s="185">
        <f t="shared" si="143"/>
        <v>8548</v>
      </c>
      <c r="Z530" s="180"/>
      <c r="AA530" s="180">
        <f t="shared" si="140"/>
        <v>8548</v>
      </c>
      <c r="AB530" s="180"/>
      <c r="AC530" s="180">
        <f t="shared" si="141"/>
        <v>8548</v>
      </c>
    </row>
    <row r="531" spans="1:29" ht="16.5" customHeight="1">
      <c r="A531" s="184"/>
      <c r="B531" s="208" t="s">
        <v>412</v>
      </c>
      <c r="C531" s="270">
        <v>4110</v>
      </c>
      <c r="D531" s="213" t="s">
        <v>224</v>
      </c>
      <c r="E531" s="185">
        <v>14800</v>
      </c>
      <c r="F531" s="185"/>
      <c r="G531" s="180">
        <f t="shared" si="144"/>
        <v>14800</v>
      </c>
      <c r="H531" s="185"/>
      <c r="I531" s="180">
        <f t="shared" si="145"/>
        <v>14800</v>
      </c>
      <c r="J531" s="180"/>
      <c r="K531" s="180">
        <f t="shared" si="146"/>
        <v>14800</v>
      </c>
      <c r="L531" s="180"/>
      <c r="M531" s="180">
        <f t="shared" si="142"/>
        <v>14800</v>
      </c>
      <c r="N531" s="180"/>
      <c r="O531" s="180">
        <f t="shared" si="129"/>
        <v>14800</v>
      </c>
      <c r="P531" s="180"/>
      <c r="Q531" s="180">
        <f t="shared" si="134"/>
        <v>14800</v>
      </c>
      <c r="R531" s="180"/>
      <c r="S531" s="180">
        <f t="shared" si="127"/>
        <v>14800</v>
      </c>
      <c r="T531" s="180">
        <v>2200</v>
      </c>
      <c r="U531" s="180">
        <f t="shared" si="135"/>
        <v>17000</v>
      </c>
      <c r="V531" s="180">
        <v>-263</v>
      </c>
      <c r="W531" s="180">
        <v>19000</v>
      </c>
      <c r="X531" s="182">
        <v>600</v>
      </c>
      <c r="Y531" s="185">
        <f t="shared" si="143"/>
        <v>19600</v>
      </c>
      <c r="Z531" s="180"/>
      <c r="AA531" s="180">
        <f t="shared" si="140"/>
        <v>19600</v>
      </c>
      <c r="AB531" s="180"/>
      <c r="AC531" s="180">
        <f t="shared" si="141"/>
        <v>19600</v>
      </c>
    </row>
    <row r="532" spans="1:29" ht="16.5" customHeight="1">
      <c r="A532" s="184"/>
      <c r="B532" s="213"/>
      <c r="C532" s="270">
        <v>4120</v>
      </c>
      <c r="D532" s="203" t="s">
        <v>225</v>
      </c>
      <c r="E532" s="185">
        <v>2000</v>
      </c>
      <c r="F532" s="185"/>
      <c r="G532" s="180">
        <f t="shared" si="144"/>
        <v>2000</v>
      </c>
      <c r="H532" s="185"/>
      <c r="I532" s="180">
        <f t="shared" si="145"/>
        <v>2000</v>
      </c>
      <c r="J532" s="180"/>
      <c r="K532" s="180">
        <f t="shared" si="146"/>
        <v>2000</v>
      </c>
      <c r="L532" s="180"/>
      <c r="M532" s="180">
        <f t="shared" si="142"/>
        <v>2000</v>
      </c>
      <c r="N532" s="180"/>
      <c r="O532" s="180">
        <f t="shared" si="129"/>
        <v>2000</v>
      </c>
      <c r="P532" s="180"/>
      <c r="Q532" s="180">
        <f t="shared" si="134"/>
        <v>2000</v>
      </c>
      <c r="R532" s="180"/>
      <c r="S532" s="180">
        <f t="shared" si="127"/>
        <v>2000</v>
      </c>
      <c r="T532" s="180">
        <v>400</v>
      </c>
      <c r="U532" s="180">
        <f t="shared" si="135"/>
        <v>2400</v>
      </c>
      <c r="V532" s="180">
        <v>-146</v>
      </c>
      <c r="W532" s="180">
        <v>2800</v>
      </c>
      <c r="X532" s="182">
        <v>100</v>
      </c>
      <c r="Y532" s="185">
        <f t="shared" si="143"/>
        <v>2900</v>
      </c>
      <c r="Z532" s="180"/>
      <c r="AA532" s="180">
        <f t="shared" si="140"/>
        <v>2900</v>
      </c>
      <c r="AB532" s="180"/>
      <c r="AC532" s="180">
        <f t="shared" si="141"/>
        <v>2900</v>
      </c>
    </row>
    <row r="533" spans="1:29" ht="16.5" customHeight="1">
      <c r="A533" s="184"/>
      <c r="B533" s="213"/>
      <c r="C533" s="270">
        <v>4170</v>
      </c>
      <c r="D533" s="203" t="s">
        <v>226</v>
      </c>
      <c r="E533" s="185">
        <v>500</v>
      </c>
      <c r="F533" s="185"/>
      <c r="G533" s="180">
        <f t="shared" si="144"/>
        <v>500</v>
      </c>
      <c r="H533" s="185"/>
      <c r="I533" s="180">
        <f t="shared" si="145"/>
        <v>500</v>
      </c>
      <c r="J533" s="180">
        <v>900</v>
      </c>
      <c r="K533" s="180">
        <f t="shared" si="146"/>
        <v>1400</v>
      </c>
      <c r="L533" s="180"/>
      <c r="M533" s="180">
        <f t="shared" si="142"/>
        <v>1400</v>
      </c>
      <c r="N533" s="180">
        <v>400</v>
      </c>
      <c r="O533" s="180">
        <f t="shared" si="129"/>
        <v>1800</v>
      </c>
      <c r="P533" s="180"/>
      <c r="Q533" s="180">
        <f t="shared" si="134"/>
        <v>1800</v>
      </c>
      <c r="R533" s="180"/>
      <c r="S533" s="180">
        <f t="shared" si="127"/>
        <v>1800</v>
      </c>
      <c r="T533" s="180"/>
      <c r="U533" s="180">
        <f t="shared" si="135"/>
        <v>1800</v>
      </c>
      <c r="V533" s="180"/>
      <c r="W533" s="180">
        <v>300</v>
      </c>
      <c r="X533" s="182"/>
      <c r="Y533" s="185">
        <f t="shared" si="143"/>
        <v>300</v>
      </c>
      <c r="Z533" s="180"/>
      <c r="AA533" s="180">
        <f t="shared" si="140"/>
        <v>300</v>
      </c>
      <c r="AB533" s="180"/>
      <c r="AC533" s="180">
        <f t="shared" si="141"/>
        <v>300</v>
      </c>
    </row>
    <row r="534" spans="1:29" ht="16.5" customHeight="1">
      <c r="A534" s="184"/>
      <c r="B534" s="213"/>
      <c r="C534" s="204">
        <v>4210</v>
      </c>
      <c r="D534" s="248" t="s">
        <v>227</v>
      </c>
      <c r="E534" s="364">
        <v>2900</v>
      </c>
      <c r="F534" s="364">
        <v>1100</v>
      </c>
      <c r="G534" s="351">
        <f t="shared" si="144"/>
        <v>4000</v>
      </c>
      <c r="H534" s="364">
        <v>250</v>
      </c>
      <c r="I534" s="351">
        <f t="shared" si="145"/>
        <v>4250</v>
      </c>
      <c r="J534" s="351">
        <v>-500</v>
      </c>
      <c r="K534" s="351">
        <f t="shared" si="146"/>
        <v>3750</v>
      </c>
      <c r="L534" s="351"/>
      <c r="M534" s="205">
        <f t="shared" si="142"/>
        <v>3750</v>
      </c>
      <c r="N534" s="351">
        <v>600</v>
      </c>
      <c r="O534" s="180">
        <f t="shared" si="129"/>
        <v>4350</v>
      </c>
      <c r="P534" s="180">
        <v>2000</v>
      </c>
      <c r="Q534" s="180">
        <f t="shared" si="134"/>
        <v>6350</v>
      </c>
      <c r="R534" s="180"/>
      <c r="S534" s="180">
        <f t="shared" si="127"/>
        <v>6350</v>
      </c>
      <c r="T534" s="180">
        <v>-1000</v>
      </c>
      <c r="U534" s="180">
        <f t="shared" si="135"/>
        <v>5350</v>
      </c>
      <c r="V534" s="180"/>
      <c r="W534" s="180">
        <v>3000</v>
      </c>
      <c r="X534" s="182">
        <v>4000</v>
      </c>
      <c r="Y534" s="185">
        <f t="shared" si="143"/>
        <v>7000</v>
      </c>
      <c r="Z534" s="180"/>
      <c r="AA534" s="180">
        <f t="shared" si="140"/>
        <v>7000</v>
      </c>
      <c r="AB534" s="180"/>
      <c r="AC534" s="180">
        <f t="shared" si="141"/>
        <v>7000</v>
      </c>
    </row>
    <row r="535" spans="1:29" ht="18" customHeight="1">
      <c r="A535" s="184"/>
      <c r="B535" s="213"/>
      <c r="C535" s="270">
        <v>4260</v>
      </c>
      <c r="D535" s="203" t="s">
        <v>229</v>
      </c>
      <c r="E535" s="185">
        <v>1000</v>
      </c>
      <c r="F535" s="185"/>
      <c r="G535" s="180">
        <f t="shared" si="144"/>
        <v>1000</v>
      </c>
      <c r="H535" s="185"/>
      <c r="I535" s="180">
        <f t="shared" si="145"/>
        <v>1000</v>
      </c>
      <c r="J535" s="180"/>
      <c r="K535" s="180">
        <f t="shared" si="146"/>
        <v>1000</v>
      </c>
      <c r="L535" s="180"/>
      <c r="M535" s="180">
        <v>1000</v>
      </c>
      <c r="N535" s="180"/>
      <c r="O535" s="180">
        <f t="shared" si="129"/>
        <v>1000</v>
      </c>
      <c r="P535" s="180"/>
      <c r="Q535" s="180">
        <f t="shared" si="134"/>
        <v>1000</v>
      </c>
      <c r="R535" s="180"/>
      <c r="S535" s="180">
        <f t="shared" si="127"/>
        <v>1000</v>
      </c>
      <c r="T535" s="180">
        <v>140</v>
      </c>
      <c r="U535" s="180">
        <f t="shared" si="135"/>
        <v>1140</v>
      </c>
      <c r="V535" s="180"/>
      <c r="W535" s="180">
        <v>1200</v>
      </c>
      <c r="X535" s="182"/>
      <c r="Y535" s="185">
        <f t="shared" si="143"/>
        <v>1200</v>
      </c>
      <c r="Z535" s="180"/>
      <c r="AA535" s="180">
        <f t="shared" si="140"/>
        <v>1200</v>
      </c>
      <c r="AB535" s="180"/>
      <c r="AC535" s="180">
        <f t="shared" si="141"/>
        <v>1200</v>
      </c>
    </row>
    <row r="536" spans="1:29" ht="18" customHeight="1">
      <c r="A536" s="184"/>
      <c r="B536" s="213"/>
      <c r="C536" s="270">
        <v>4270</v>
      </c>
      <c r="D536" s="203" t="s">
        <v>230</v>
      </c>
      <c r="E536" s="185"/>
      <c r="F536" s="185"/>
      <c r="G536" s="180"/>
      <c r="H536" s="185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>
        <v>1000</v>
      </c>
      <c r="X536" s="182"/>
      <c r="Y536" s="185">
        <f t="shared" si="143"/>
        <v>1000</v>
      </c>
      <c r="Z536" s="180"/>
      <c r="AA536" s="180">
        <f t="shared" si="140"/>
        <v>1000</v>
      </c>
      <c r="AB536" s="180"/>
      <c r="AC536" s="180">
        <f t="shared" si="141"/>
        <v>1000</v>
      </c>
    </row>
    <row r="537" spans="1:29" ht="18" customHeight="1">
      <c r="A537" s="184"/>
      <c r="B537" s="213"/>
      <c r="C537" s="270">
        <v>4280</v>
      </c>
      <c r="D537" s="203" t="s">
        <v>231</v>
      </c>
      <c r="E537" s="185">
        <v>500</v>
      </c>
      <c r="F537" s="185"/>
      <c r="G537" s="180">
        <f t="shared" si="144"/>
        <v>500</v>
      </c>
      <c r="H537" s="185"/>
      <c r="I537" s="180">
        <f t="shared" si="145"/>
        <v>500</v>
      </c>
      <c r="J537" s="180"/>
      <c r="K537" s="180">
        <f t="shared" si="146"/>
        <v>500</v>
      </c>
      <c r="L537" s="180"/>
      <c r="M537" s="180">
        <v>500</v>
      </c>
      <c r="N537" s="180"/>
      <c r="O537" s="180">
        <f t="shared" si="129"/>
        <v>500</v>
      </c>
      <c r="P537" s="180">
        <v>-20</v>
      </c>
      <c r="Q537" s="180">
        <f t="shared" si="134"/>
        <v>480</v>
      </c>
      <c r="R537" s="180"/>
      <c r="S537" s="180">
        <f t="shared" si="127"/>
        <v>480</v>
      </c>
      <c r="T537" s="180">
        <v>-400</v>
      </c>
      <c r="U537" s="180">
        <f t="shared" si="135"/>
        <v>80</v>
      </c>
      <c r="V537" s="180">
        <v>-23</v>
      </c>
      <c r="W537" s="180">
        <v>200</v>
      </c>
      <c r="X537" s="182"/>
      <c r="Y537" s="185">
        <f t="shared" si="143"/>
        <v>200</v>
      </c>
      <c r="Z537" s="180"/>
      <c r="AA537" s="180">
        <f t="shared" si="140"/>
        <v>200</v>
      </c>
      <c r="AB537" s="180"/>
      <c r="AC537" s="180">
        <f t="shared" si="141"/>
        <v>200</v>
      </c>
    </row>
    <row r="538" spans="1:29" ht="16.5" customHeight="1">
      <c r="A538" s="184"/>
      <c r="B538" s="213"/>
      <c r="C538" s="270">
        <v>4300</v>
      </c>
      <c r="D538" s="203" t="s">
        <v>211</v>
      </c>
      <c r="E538" s="185">
        <v>30000</v>
      </c>
      <c r="F538" s="185">
        <v>1300</v>
      </c>
      <c r="G538" s="180">
        <f t="shared" si="144"/>
        <v>31300</v>
      </c>
      <c r="H538" s="185">
        <v>-900</v>
      </c>
      <c r="I538" s="180">
        <f t="shared" si="145"/>
        <v>30400</v>
      </c>
      <c r="J538" s="180">
        <v>800</v>
      </c>
      <c r="K538" s="180">
        <f t="shared" si="146"/>
        <v>31200</v>
      </c>
      <c r="L538" s="180"/>
      <c r="M538" s="180">
        <f>K538+L538</f>
        <v>31200</v>
      </c>
      <c r="N538" s="180">
        <v>1000</v>
      </c>
      <c r="O538" s="180">
        <f t="shared" si="129"/>
        <v>32200</v>
      </c>
      <c r="P538" s="180">
        <v>10000</v>
      </c>
      <c r="Q538" s="180">
        <f t="shared" si="134"/>
        <v>42200</v>
      </c>
      <c r="R538" s="180"/>
      <c r="S538" s="180">
        <f t="shared" si="127"/>
        <v>42200</v>
      </c>
      <c r="T538" s="180">
        <v>-2250</v>
      </c>
      <c r="U538" s="180">
        <f t="shared" si="135"/>
        <v>39950</v>
      </c>
      <c r="V538" s="180">
        <v>-544</v>
      </c>
      <c r="W538" s="180">
        <v>37373</v>
      </c>
      <c r="X538" s="180">
        <v>1000</v>
      </c>
      <c r="Y538" s="185">
        <f t="shared" si="143"/>
        <v>38373</v>
      </c>
      <c r="Z538" s="180"/>
      <c r="AA538" s="180">
        <f t="shared" si="140"/>
        <v>38373</v>
      </c>
      <c r="AB538" s="180"/>
      <c r="AC538" s="180">
        <f t="shared" si="141"/>
        <v>38373</v>
      </c>
    </row>
    <row r="539" spans="1:29" ht="16.5" customHeight="1">
      <c r="A539" s="184"/>
      <c r="B539" s="213"/>
      <c r="C539" s="270">
        <v>4350</v>
      </c>
      <c r="D539" s="178" t="s">
        <v>232</v>
      </c>
      <c r="E539" s="185"/>
      <c r="F539" s="185"/>
      <c r="G539" s="180"/>
      <c r="H539" s="185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>
        <v>300</v>
      </c>
      <c r="Y539" s="185">
        <f t="shared" si="143"/>
        <v>300</v>
      </c>
      <c r="Z539" s="180"/>
      <c r="AA539" s="180">
        <f t="shared" si="140"/>
        <v>300</v>
      </c>
      <c r="AB539" s="180"/>
      <c r="AC539" s="180">
        <f t="shared" si="141"/>
        <v>300</v>
      </c>
    </row>
    <row r="540" spans="1:29" ht="16.5" customHeight="1">
      <c r="A540" s="184"/>
      <c r="B540" s="213"/>
      <c r="C540" s="270">
        <v>4360</v>
      </c>
      <c r="D540" s="365" t="s">
        <v>413</v>
      </c>
      <c r="E540" s="185"/>
      <c r="F540" s="185"/>
      <c r="G540" s="180"/>
      <c r="H540" s="185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>
        <v>1500</v>
      </c>
      <c r="X540" s="180">
        <v>-300</v>
      </c>
      <c r="Y540" s="185">
        <f t="shared" si="143"/>
        <v>1200</v>
      </c>
      <c r="Z540" s="180"/>
      <c r="AA540" s="180">
        <f t="shared" si="140"/>
        <v>1200</v>
      </c>
      <c r="AB540" s="180"/>
      <c r="AC540" s="180">
        <f t="shared" si="141"/>
        <v>1200</v>
      </c>
    </row>
    <row r="541" spans="1:29" ht="16.5" customHeight="1">
      <c r="A541" s="184"/>
      <c r="B541" s="213"/>
      <c r="C541" s="270">
        <v>4370</v>
      </c>
      <c r="D541" s="202" t="s">
        <v>234</v>
      </c>
      <c r="E541" s="185"/>
      <c r="F541" s="185"/>
      <c r="G541" s="180"/>
      <c r="H541" s="185">
        <v>100</v>
      </c>
      <c r="I541" s="180">
        <f t="shared" si="145"/>
        <v>100</v>
      </c>
      <c r="J541" s="180"/>
      <c r="K541" s="180">
        <f t="shared" si="146"/>
        <v>100</v>
      </c>
      <c r="L541" s="180"/>
      <c r="M541" s="180">
        <v>100</v>
      </c>
      <c r="N541" s="180"/>
      <c r="O541" s="180">
        <f t="shared" si="129"/>
        <v>100</v>
      </c>
      <c r="P541" s="180"/>
      <c r="Q541" s="180">
        <f t="shared" si="134"/>
        <v>100</v>
      </c>
      <c r="R541" s="180"/>
      <c r="S541" s="180">
        <f t="shared" si="127"/>
        <v>100</v>
      </c>
      <c r="T541" s="180"/>
      <c r="U541" s="180">
        <f t="shared" si="135"/>
        <v>100</v>
      </c>
      <c r="V541" s="180"/>
      <c r="W541" s="180">
        <v>700</v>
      </c>
      <c r="X541" s="180"/>
      <c r="Y541" s="185">
        <f t="shared" si="143"/>
        <v>700</v>
      </c>
      <c r="Z541" s="180"/>
      <c r="AA541" s="180">
        <f t="shared" si="140"/>
        <v>700</v>
      </c>
      <c r="AB541" s="180"/>
      <c r="AC541" s="180">
        <f t="shared" si="141"/>
        <v>700</v>
      </c>
    </row>
    <row r="542" spans="1:29" ht="16.5" customHeight="1">
      <c r="A542" s="184"/>
      <c r="B542" s="213"/>
      <c r="C542" s="270">
        <v>4410</v>
      </c>
      <c r="D542" s="203" t="s">
        <v>273</v>
      </c>
      <c r="E542" s="185"/>
      <c r="F542" s="185"/>
      <c r="G542" s="180"/>
      <c r="H542" s="185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>
        <v>300</v>
      </c>
      <c r="X542" s="180"/>
      <c r="Y542" s="185">
        <f t="shared" si="143"/>
        <v>300</v>
      </c>
      <c r="Z542" s="180"/>
      <c r="AA542" s="180">
        <f t="shared" si="140"/>
        <v>300</v>
      </c>
      <c r="AB542" s="180"/>
      <c r="AC542" s="180">
        <f t="shared" si="141"/>
        <v>300</v>
      </c>
    </row>
    <row r="543" spans="1:29" ht="16.5" customHeight="1">
      <c r="A543" s="184"/>
      <c r="B543" s="213"/>
      <c r="C543" s="270">
        <v>4440</v>
      </c>
      <c r="D543" s="203" t="s">
        <v>237</v>
      </c>
      <c r="E543" s="185">
        <v>6206</v>
      </c>
      <c r="F543" s="185"/>
      <c r="G543" s="180">
        <f t="shared" si="144"/>
        <v>6206</v>
      </c>
      <c r="H543" s="185"/>
      <c r="I543" s="180">
        <f t="shared" si="145"/>
        <v>6206</v>
      </c>
      <c r="J543" s="180"/>
      <c r="K543" s="180">
        <f t="shared" si="146"/>
        <v>6206</v>
      </c>
      <c r="L543" s="180"/>
      <c r="M543" s="180">
        <f>K543+L543</f>
        <v>6206</v>
      </c>
      <c r="N543" s="180"/>
      <c r="O543" s="180">
        <f t="shared" si="129"/>
        <v>6206</v>
      </c>
      <c r="P543" s="180">
        <v>20</v>
      </c>
      <c r="Q543" s="180">
        <f t="shared" si="134"/>
        <v>6226</v>
      </c>
      <c r="R543" s="180"/>
      <c r="S543" s="180">
        <f t="shared" si="127"/>
        <v>6226</v>
      </c>
      <c r="T543" s="180"/>
      <c r="U543" s="180">
        <f t="shared" si="135"/>
        <v>6226</v>
      </c>
      <c r="V543" s="180"/>
      <c r="W543" s="180">
        <v>7898</v>
      </c>
      <c r="X543" s="180"/>
      <c r="Y543" s="185">
        <f t="shared" si="143"/>
        <v>7898</v>
      </c>
      <c r="Z543" s="180"/>
      <c r="AA543" s="180">
        <f t="shared" si="140"/>
        <v>7898</v>
      </c>
      <c r="AB543" s="180"/>
      <c r="AC543" s="180">
        <f t="shared" si="141"/>
        <v>7898</v>
      </c>
    </row>
    <row r="544" spans="1:29" ht="16.5" customHeight="1">
      <c r="A544" s="184"/>
      <c r="B544" s="213"/>
      <c r="C544" s="270">
        <v>4740</v>
      </c>
      <c r="D544" s="203" t="s">
        <v>242</v>
      </c>
      <c r="E544" s="185"/>
      <c r="F544" s="185"/>
      <c r="G544" s="180"/>
      <c r="H544" s="185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>
        <v>2000</v>
      </c>
      <c r="X544" s="180">
        <v>-60</v>
      </c>
      <c r="Y544" s="185">
        <f t="shared" si="143"/>
        <v>1940</v>
      </c>
      <c r="Z544" s="180"/>
      <c r="AA544" s="180">
        <f t="shared" si="140"/>
        <v>1940</v>
      </c>
      <c r="AB544" s="180"/>
      <c r="AC544" s="180">
        <f t="shared" si="141"/>
        <v>1940</v>
      </c>
    </row>
    <row r="545" spans="1:29" ht="16.5" customHeight="1">
      <c r="A545" s="184"/>
      <c r="B545" s="213"/>
      <c r="C545" s="270">
        <v>6060</v>
      </c>
      <c r="D545" s="331" t="s">
        <v>339</v>
      </c>
      <c r="E545" s="185"/>
      <c r="F545" s="185"/>
      <c r="G545" s="180"/>
      <c r="H545" s="185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>
        <v>3000</v>
      </c>
      <c r="X545" s="182"/>
      <c r="Y545" s="185">
        <f t="shared" si="143"/>
        <v>3000</v>
      </c>
      <c r="Z545" s="180"/>
      <c r="AA545" s="180">
        <f t="shared" si="140"/>
        <v>3000</v>
      </c>
      <c r="AB545" s="180"/>
      <c r="AC545" s="180">
        <f t="shared" si="141"/>
        <v>3000</v>
      </c>
    </row>
    <row r="546" spans="1:29" ht="16.5" customHeight="1">
      <c r="A546" s="184"/>
      <c r="B546" s="319"/>
      <c r="C546" s="321">
        <v>4750</v>
      </c>
      <c r="D546" s="290" t="s">
        <v>243</v>
      </c>
      <c r="E546" s="320"/>
      <c r="F546" s="320">
        <v>2600</v>
      </c>
      <c r="G546" s="180">
        <f t="shared" si="144"/>
        <v>2600</v>
      </c>
      <c r="H546" s="320">
        <v>550</v>
      </c>
      <c r="I546" s="180">
        <f t="shared" si="145"/>
        <v>3150</v>
      </c>
      <c r="J546" s="214"/>
      <c r="K546" s="180">
        <f t="shared" si="146"/>
        <v>3150</v>
      </c>
      <c r="L546" s="214"/>
      <c r="M546" s="180">
        <f>K546+L546</f>
        <v>3150</v>
      </c>
      <c r="N546" s="180"/>
      <c r="O546" s="180">
        <f t="shared" si="129"/>
        <v>3150</v>
      </c>
      <c r="P546" s="180"/>
      <c r="Q546" s="180">
        <f t="shared" si="134"/>
        <v>3150</v>
      </c>
      <c r="R546" s="180"/>
      <c r="S546" s="180">
        <f t="shared" si="127"/>
        <v>3150</v>
      </c>
      <c r="T546" s="180"/>
      <c r="U546" s="180">
        <f>S546+T546</f>
        <v>3150</v>
      </c>
      <c r="V546" s="180"/>
      <c r="W546" s="180">
        <v>800</v>
      </c>
      <c r="X546" s="182"/>
      <c r="Y546" s="185">
        <f t="shared" si="143"/>
        <v>800</v>
      </c>
      <c r="Z546" s="180"/>
      <c r="AA546" s="180">
        <f t="shared" si="140"/>
        <v>800</v>
      </c>
      <c r="AB546" s="180"/>
      <c r="AC546" s="180">
        <f t="shared" si="141"/>
        <v>800</v>
      </c>
    </row>
    <row r="547" spans="1:29" ht="16.5" customHeight="1">
      <c r="A547" s="216"/>
      <c r="B547" s="212" t="s">
        <v>411</v>
      </c>
      <c r="C547" s="212"/>
      <c r="D547" s="232"/>
      <c r="E547" s="197">
        <f aca="true" t="shared" si="147" ref="E547:M547">SUM(E529:E546)</f>
        <v>145700</v>
      </c>
      <c r="F547" s="197">
        <f t="shared" si="147"/>
        <v>5000</v>
      </c>
      <c r="G547" s="210">
        <f t="shared" si="147"/>
        <v>150700</v>
      </c>
      <c r="H547" s="197">
        <f t="shared" si="147"/>
        <v>0</v>
      </c>
      <c r="I547" s="210">
        <f t="shared" si="147"/>
        <v>150700</v>
      </c>
      <c r="J547" s="197">
        <f t="shared" si="147"/>
        <v>1200</v>
      </c>
      <c r="K547" s="210">
        <f t="shared" si="147"/>
        <v>151900</v>
      </c>
      <c r="L547" s="197"/>
      <c r="M547" s="210">
        <f t="shared" si="147"/>
        <v>151900</v>
      </c>
      <c r="N547" s="210">
        <f>SUM(N529:N546)</f>
        <v>4800</v>
      </c>
      <c r="O547" s="210">
        <f>SUM(O529:O546)</f>
        <v>156700</v>
      </c>
      <c r="P547" s="260">
        <f>SUM(P529:P546)</f>
        <v>12000</v>
      </c>
      <c r="Q547" s="260">
        <f t="shared" si="134"/>
        <v>168700</v>
      </c>
      <c r="R547" s="260"/>
      <c r="S547" s="260">
        <f t="shared" si="127"/>
        <v>168700</v>
      </c>
      <c r="T547" s="260"/>
      <c r="U547" s="260">
        <f>SUM(U529:U546)</f>
        <v>168773</v>
      </c>
      <c r="V547" s="260">
        <f>SUM(V529:V546)</f>
        <v>27</v>
      </c>
      <c r="W547" s="260">
        <f>SUM(W529:W546)</f>
        <v>195000</v>
      </c>
      <c r="X547" s="260">
        <f>SUM(X529:X546)</f>
        <v>9000</v>
      </c>
      <c r="Y547" s="304">
        <f t="shared" si="143"/>
        <v>204000</v>
      </c>
      <c r="Z547" s="260"/>
      <c r="AA547" s="260">
        <f t="shared" si="140"/>
        <v>204000</v>
      </c>
      <c r="AB547" s="260"/>
      <c r="AC547" s="260">
        <f t="shared" si="141"/>
        <v>204000</v>
      </c>
    </row>
    <row r="548" spans="1:29" ht="18" customHeight="1">
      <c r="A548" s="216"/>
      <c r="B548" s="305" t="s">
        <v>414</v>
      </c>
      <c r="C548" s="305"/>
      <c r="D548" s="30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4"/>
      <c r="O548" s="214"/>
      <c r="P548" s="214"/>
      <c r="Q548" s="214"/>
      <c r="R548" s="306"/>
      <c r="S548" s="306"/>
      <c r="T548" s="306"/>
      <c r="U548" s="306"/>
      <c r="V548" s="306"/>
      <c r="W548" s="306"/>
      <c r="X548" s="306"/>
      <c r="Y548" s="362"/>
      <c r="Z548" s="306"/>
      <c r="AA548" s="306"/>
      <c r="AB548" s="306"/>
      <c r="AC548" s="306"/>
    </row>
    <row r="549" spans="1:29" ht="18" customHeight="1">
      <c r="A549" s="216"/>
      <c r="B549" s="291">
        <v>85446</v>
      </c>
      <c r="C549" s="252"/>
      <c r="D549" s="232"/>
      <c r="E549" s="210"/>
      <c r="F549" s="210"/>
      <c r="G549" s="197"/>
      <c r="H549" s="210"/>
      <c r="I549" s="197"/>
      <c r="J549" s="210"/>
      <c r="K549" s="197"/>
      <c r="L549" s="197"/>
      <c r="M549" s="197"/>
      <c r="N549" s="210"/>
      <c r="O549" s="210"/>
      <c r="P549" s="260"/>
      <c r="Q549" s="260"/>
      <c r="R549" s="260"/>
      <c r="S549" s="260"/>
      <c r="T549" s="260"/>
      <c r="U549" s="260"/>
      <c r="V549" s="260"/>
      <c r="W549" s="260"/>
      <c r="X549" s="366"/>
      <c r="Y549" s="367"/>
      <c r="Z549" s="264"/>
      <c r="AA549" s="264"/>
      <c r="AB549" s="180"/>
      <c r="AC549" s="180"/>
    </row>
    <row r="550" spans="1:29" ht="18" customHeight="1">
      <c r="A550" s="216"/>
      <c r="B550" s="263" t="s">
        <v>415</v>
      </c>
      <c r="C550" s="262">
        <v>4700</v>
      </c>
      <c r="D550" s="333" t="s">
        <v>335</v>
      </c>
      <c r="E550" s="210"/>
      <c r="F550" s="210"/>
      <c r="G550" s="197"/>
      <c r="H550" s="210"/>
      <c r="I550" s="197"/>
      <c r="J550" s="210"/>
      <c r="K550" s="197"/>
      <c r="L550" s="197"/>
      <c r="M550" s="197"/>
      <c r="N550" s="210"/>
      <c r="O550" s="210"/>
      <c r="P550" s="260"/>
      <c r="Q550" s="260"/>
      <c r="R550" s="260"/>
      <c r="S550" s="260"/>
      <c r="T550" s="260"/>
      <c r="U550" s="260"/>
      <c r="V550" s="260"/>
      <c r="W550" s="260"/>
      <c r="X550" s="366"/>
      <c r="Y550" s="324">
        <v>0</v>
      </c>
      <c r="Z550" s="198">
        <v>9000</v>
      </c>
      <c r="AA550" s="198">
        <v>9000</v>
      </c>
      <c r="AB550" s="180"/>
      <c r="AC550" s="180">
        <f t="shared" si="141"/>
        <v>9000</v>
      </c>
    </row>
    <row r="551" spans="1:29" ht="18" customHeight="1">
      <c r="A551" s="216"/>
      <c r="B551" s="212"/>
      <c r="C551" s="239"/>
      <c r="D551" s="212"/>
      <c r="E551" s="210"/>
      <c r="F551" s="210"/>
      <c r="G551" s="197"/>
      <c r="H551" s="210"/>
      <c r="I551" s="197"/>
      <c r="J551" s="210"/>
      <c r="K551" s="197"/>
      <c r="L551" s="197"/>
      <c r="M551" s="197"/>
      <c r="N551" s="210"/>
      <c r="O551" s="210"/>
      <c r="P551" s="260"/>
      <c r="Q551" s="260"/>
      <c r="R551" s="260"/>
      <c r="S551" s="260"/>
      <c r="T551" s="260"/>
      <c r="U551" s="260"/>
      <c r="V551" s="260"/>
      <c r="W551" s="260"/>
      <c r="X551" s="366"/>
      <c r="Y551" s="367"/>
      <c r="Z551" s="264"/>
      <c r="AA551" s="264"/>
      <c r="AB551" s="180"/>
      <c r="AC551" s="180"/>
    </row>
    <row r="552" spans="1:29" ht="18" customHeight="1">
      <c r="A552" s="216"/>
      <c r="B552" s="212"/>
      <c r="C552" s="239"/>
      <c r="D552" s="212"/>
      <c r="E552" s="210"/>
      <c r="F552" s="210"/>
      <c r="G552" s="197"/>
      <c r="H552" s="210"/>
      <c r="I552" s="197"/>
      <c r="J552" s="210"/>
      <c r="K552" s="197"/>
      <c r="L552" s="197"/>
      <c r="M552" s="197"/>
      <c r="N552" s="210"/>
      <c r="O552" s="210"/>
      <c r="P552" s="260"/>
      <c r="Q552" s="260"/>
      <c r="R552" s="260"/>
      <c r="S552" s="260"/>
      <c r="T552" s="260"/>
      <c r="U552" s="260"/>
      <c r="V552" s="260"/>
      <c r="W552" s="260"/>
      <c r="X552" s="366"/>
      <c r="Y552" s="367"/>
      <c r="Z552" s="264"/>
      <c r="AA552" s="264"/>
      <c r="AB552" s="180"/>
      <c r="AC552" s="180"/>
    </row>
    <row r="553" spans="1:29" ht="18" customHeight="1">
      <c r="A553" s="216"/>
      <c r="B553" s="187" t="s">
        <v>416</v>
      </c>
      <c r="C553" s="188"/>
      <c r="D553" s="187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>
        <f>SUM(Y550:Y552)</f>
        <v>0</v>
      </c>
      <c r="Z553" s="190">
        <f>SUM(Z550:Z552)</f>
        <v>9000</v>
      </c>
      <c r="AA553" s="190">
        <f>SUM(Y553:Z553)</f>
        <v>9000</v>
      </c>
      <c r="AB553" s="190"/>
      <c r="AC553" s="190">
        <f t="shared" si="141"/>
        <v>9000</v>
      </c>
    </row>
    <row r="554" spans="1:29" ht="18" customHeight="1">
      <c r="A554" s="216"/>
      <c r="B554" s="196">
        <v>85495</v>
      </c>
      <c r="C554" s="270">
        <v>4440</v>
      </c>
      <c r="D554" s="201" t="s">
        <v>237</v>
      </c>
      <c r="E554" s="180">
        <v>2920</v>
      </c>
      <c r="F554" s="180"/>
      <c r="G554" s="180">
        <f>E554+F554</f>
        <v>2920</v>
      </c>
      <c r="H554" s="180"/>
      <c r="I554" s="180">
        <f>G554+H554</f>
        <v>2920</v>
      </c>
      <c r="J554" s="180"/>
      <c r="K554" s="180">
        <f>I554+J554</f>
        <v>2920</v>
      </c>
      <c r="L554" s="180"/>
      <c r="M554" s="180">
        <v>2920</v>
      </c>
      <c r="N554" s="180"/>
      <c r="O554" s="180">
        <f>M554+N554</f>
        <v>2920</v>
      </c>
      <c r="P554" s="178"/>
      <c r="Q554" s="180">
        <f>O554+P554</f>
        <v>2920</v>
      </c>
      <c r="R554" s="180"/>
      <c r="S554" s="180">
        <f>Q554+R554</f>
        <v>2920</v>
      </c>
      <c r="T554" s="180"/>
      <c r="U554" s="180">
        <f>S554+T554</f>
        <v>2920</v>
      </c>
      <c r="V554" s="180"/>
      <c r="W554" s="180">
        <v>7000</v>
      </c>
      <c r="X554" s="182"/>
      <c r="Y554" s="185">
        <f t="shared" si="143"/>
        <v>7000</v>
      </c>
      <c r="Z554" s="180"/>
      <c r="AA554" s="180">
        <f t="shared" si="140"/>
        <v>7000</v>
      </c>
      <c r="AB554" s="180"/>
      <c r="AC554" s="180">
        <f t="shared" si="141"/>
        <v>7000</v>
      </c>
    </row>
    <row r="555" spans="1:29" ht="18" customHeight="1">
      <c r="A555" s="216"/>
      <c r="B555" s="240" t="s">
        <v>301</v>
      </c>
      <c r="C555" s="368"/>
      <c r="D555" s="226" t="s">
        <v>417</v>
      </c>
      <c r="E555" s="215"/>
      <c r="F555" s="215"/>
      <c r="G555" s="215"/>
      <c r="H555" s="215"/>
      <c r="I555" s="215"/>
      <c r="J555" s="215"/>
      <c r="K555" s="215"/>
      <c r="L555" s="215"/>
      <c r="M555" s="215"/>
      <c r="N555" s="180"/>
      <c r="O555" s="180"/>
      <c r="P555" s="178"/>
      <c r="Q555" s="180"/>
      <c r="R555" s="180"/>
      <c r="S555" s="180"/>
      <c r="T555" s="180"/>
      <c r="U555" s="180"/>
      <c r="V555" s="180"/>
      <c r="W555" s="180"/>
      <c r="X555" s="182"/>
      <c r="Y555" s="185"/>
      <c r="Z555" s="180"/>
      <c r="AA555" s="180"/>
      <c r="AB555" s="180"/>
      <c r="AC555" s="180"/>
    </row>
    <row r="556" spans="1:29" ht="18" customHeight="1">
      <c r="A556" s="216"/>
      <c r="B556" s="217" t="s">
        <v>418</v>
      </c>
      <c r="C556" s="232"/>
      <c r="D556" s="232"/>
      <c r="E556" s="189">
        <f>E554</f>
        <v>2920</v>
      </c>
      <c r="F556" s="189"/>
      <c r="G556" s="189">
        <f>G554</f>
        <v>2920</v>
      </c>
      <c r="H556" s="189"/>
      <c r="I556" s="189">
        <f>I554</f>
        <v>2920</v>
      </c>
      <c r="J556" s="189"/>
      <c r="K556" s="189">
        <f>K554</f>
        <v>2920</v>
      </c>
      <c r="L556" s="189"/>
      <c r="M556" s="189">
        <f>M554</f>
        <v>2920</v>
      </c>
      <c r="N556" s="272"/>
      <c r="O556" s="190">
        <f>M556+N556</f>
        <v>2920</v>
      </c>
      <c r="P556" s="271"/>
      <c r="Q556" s="190">
        <f>O556+P556</f>
        <v>2920</v>
      </c>
      <c r="R556" s="190"/>
      <c r="S556" s="190">
        <f aca="true" t="shared" si="148" ref="S556:S562">Q556+R556</f>
        <v>2920</v>
      </c>
      <c r="T556" s="190"/>
      <c r="U556" s="190">
        <f>S556+T556</f>
        <v>2920</v>
      </c>
      <c r="V556" s="190"/>
      <c r="W556" s="190">
        <f>SUM(W554:W555)</f>
        <v>7000</v>
      </c>
      <c r="X556" s="190"/>
      <c r="Y556" s="192">
        <f t="shared" si="143"/>
        <v>7000</v>
      </c>
      <c r="Z556" s="190"/>
      <c r="AA556" s="190">
        <f t="shared" si="140"/>
        <v>7000</v>
      </c>
      <c r="AB556" s="190"/>
      <c r="AC556" s="190">
        <f t="shared" si="141"/>
        <v>7000</v>
      </c>
    </row>
    <row r="557" spans="1:29" ht="19.5" customHeight="1">
      <c r="A557" s="186" t="s">
        <v>419</v>
      </c>
      <c r="B557" s="209"/>
      <c r="C557" s="188"/>
      <c r="D557" s="217"/>
      <c r="E557" s="267">
        <f>E547+E527+E507+E556</f>
        <v>752720</v>
      </c>
      <c r="F557" s="267" t="e">
        <f>F547+F527+F507+F556+#REF!</f>
        <v>#REF!</v>
      </c>
      <c r="G557" s="267" t="e">
        <f>G547+G527+G507+G556+#REF!</f>
        <v>#REF!</v>
      </c>
      <c r="H557" s="267" t="e">
        <f>H547+H527+H507+H556+#REF!</f>
        <v>#REF!</v>
      </c>
      <c r="I557" s="267" t="e">
        <f>I547+I527+I507+I556+#REF!</f>
        <v>#REF!</v>
      </c>
      <c r="J557" s="267" t="e">
        <f>J547+J527+J507+J556+#REF!</f>
        <v>#REF!</v>
      </c>
      <c r="K557" s="267" t="e">
        <f>K547+K527+K507+K556+#REF!+#REF!</f>
        <v>#REF!</v>
      </c>
      <c r="L557" s="267" t="e">
        <f>L547+L527+L507+L556+#REF!+#REF!</f>
        <v>#REF!</v>
      </c>
      <c r="M557" s="267" t="e">
        <f>M547+M527+M507+M556+#REF!+#REF!</f>
        <v>#REF!</v>
      </c>
      <c r="N557" s="267" t="e">
        <f>N547+N527+N507+N556+#REF!+#REF!</f>
        <v>#REF!</v>
      </c>
      <c r="O557" s="267" t="e">
        <f>O547+O527+O507+O556+#REF!+#REF!</f>
        <v>#REF!</v>
      </c>
      <c r="P557" s="267" t="e">
        <f>P547+P527+P507+P556+#REF!+#REF!</f>
        <v>#REF!</v>
      </c>
      <c r="Q557" s="190" t="e">
        <f>O557+P557</f>
        <v>#REF!</v>
      </c>
      <c r="R557" s="190">
        <v>-16400</v>
      </c>
      <c r="S557" s="190" t="e">
        <f t="shared" si="148"/>
        <v>#REF!</v>
      </c>
      <c r="T557" s="190" t="e">
        <f>T556+#REF!+#REF!+T547+T527+T507</f>
        <v>#REF!</v>
      </c>
      <c r="U557" s="190" t="e">
        <f>U556+#REF!+#REF!+U547+U527+U507</f>
        <v>#REF!</v>
      </c>
      <c r="V557" s="190" t="e">
        <f>V556+#REF!+#REF!+V547+V527+V507</f>
        <v>#REF!</v>
      </c>
      <c r="W557" s="190">
        <f>W556+W547+W527+W507</f>
        <v>856800</v>
      </c>
      <c r="X557" s="190">
        <f>X556+X547+X527+X507</f>
        <v>9000</v>
      </c>
      <c r="Y557" s="192">
        <f t="shared" si="143"/>
        <v>865800</v>
      </c>
      <c r="Z557" s="190">
        <f>Z556+Z553+Z547+Z527+Z507</f>
        <v>9000</v>
      </c>
      <c r="AA557" s="190">
        <f t="shared" si="140"/>
        <v>874800</v>
      </c>
      <c r="AB557" s="190"/>
      <c r="AC557" s="190">
        <f t="shared" si="141"/>
        <v>874800</v>
      </c>
    </row>
    <row r="558" spans="1:29" ht="15" customHeight="1">
      <c r="A558" s="225">
        <v>921</v>
      </c>
      <c r="B558" s="316">
        <v>92116</v>
      </c>
      <c r="C558" s="252"/>
      <c r="D558" s="251"/>
      <c r="E558" s="266"/>
      <c r="F558" s="266"/>
      <c r="G558" s="266"/>
      <c r="H558" s="266"/>
      <c r="I558" s="266"/>
      <c r="J558" s="266"/>
      <c r="K558" s="266"/>
      <c r="L558" s="266"/>
      <c r="M558" s="266"/>
      <c r="N558" s="266"/>
      <c r="O558" s="266"/>
      <c r="P558" s="266"/>
      <c r="Q558" s="260"/>
      <c r="R558" s="260"/>
      <c r="S558" s="260"/>
      <c r="T558" s="260"/>
      <c r="U558" s="260"/>
      <c r="V558" s="260"/>
      <c r="W558" s="260"/>
      <c r="X558" s="182"/>
      <c r="Y558" s="185"/>
      <c r="Z558" s="180"/>
      <c r="AA558" s="180"/>
      <c r="AB558" s="180"/>
      <c r="AC558" s="180"/>
    </row>
    <row r="559" spans="1:29" ht="15" customHeight="1">
      <c r="A559" s="184" t="s">
        <v>420</v>
      </c>
      <c r="B559" s="261" t="s">
        <v>421</v>
      </c>
      <c r="C559" s="262">
        <v>2310</v>
      </c>
      <c r="D559" s="263" t="s">
        <v>422</v>
      </c>
      <c r="E559" s="369"/>
      <c r="F559" s="369"/>
      <c r="G559" s="369"/>
      <c r="H559" s="369"/>
      <c r="I559" s="369"/>
      <c r="J559" s="369"/>
      <c r="K559" s="369"/>
      <c r="L559" s="369"/>
      <c r="M559" s="369"/>
      <c r="N559" s="369"/>
      <c r="O559" s="369"/>
      <c r="P559" s="369"/>
      <c r="Q559" s="198"/>
      <c r="R559" s="198"/>
      <c r="S559" s="198"/>
      <c r="T559" s="198"/>
      <c r="U559" s="198"/>
      <c r="V559" s="198"/>
      <c r="W559" s="198">
        <v>50000</v>
      </c>
      <c r="X559" s="182"/>
      <c r="Y559" s="185">
        <f t="shared" si="143"/>
        <v>50000</v>
      </c>
      <c r="Z559" s="180"/>
      <c r="AA559" s="180">
        <f t="shared" si="140"/>
        <v>50000</v>
      </c>
      <c r="AB559" s="180"/>
      <c r="AC559" s="180">
        <f t="shared" si="141"/>
        <v>50000</v>
      </c>
    </row>
    <row r="560" spans="1:29" ht="15.75" customHeight="1">
      <c r="A560" s="184" t="s">
        <v>423</v>
      </c>
      <c r="B560" s="281"/>
      <c r="C560" s="239"/>
      <c r="D560" s="242"/>
      <c r="E560" s="258"/>
      <c r="F560" s="258"/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64"/>
      <c r="R560" s="264"/>
      <c r="S560" s="264"/>
      <c r="T560" s="264"/>
      <c r="U560" s="264"/>
      <c r="V560" s="264"/>
      <c r="W560" s="264"/>
      <c r="X560" s="182"/>
      <c r="Y560" s="185"/>
      <c r="Z560" s="180"/>
      <c r="AA560" s="180"/>
      <c r="AB560" s="180"/>
      <c r="AC560" s="180"/>
    </row>
    <row r="561" spans="1:29" ht="13.5" customHeight="1">
      <c r="A561" s="370" t="s">
        <v>424</v>
      </c>
      <c r="B561" s="265"/>
      <c r="C561" s="252"/>
      <c r="D561" s="251"/>
      <c r="E561" s="266"/>
      <c r="F561" s="266"/>
      <c r="G561" s="266"/>
      <c r="H561" s="266"/>
      <c r="I561" s="266"/>
      <c r="J561" s="266"/>
      <c r="K561" s="266"/>
      <c r="L561" s="266"/>
      <c r="M561" s="266"/>
      <c r="N561" s="266"/>
      <c r="O561" s="266"/>
      <c r="P561" s="266"/>
      <c r="Q561" s="260"/>
      <c r="R561" s="260"/>
      <c r="S561" s="260"/>
      <c r="T561" s="260"/>
      <c r="U561" s="260"/>
      <c r="V561" s="260"/>
      <c r="W561" s="260">
        <v>50000</v>
      </c>
      <c r="X561" s="190"/>
      <c r="Y561" s="192">
        <f t="shared" si="143"/>
        <v>50000</v>
      </c>
      <c r="Z561" s="190"/>
      <c r="AA561" s="190">
        <f t="shared" si="140"/>
        <v>50000</v>
      </c>
      <c r="AB561" s="190"/>
      <c r="AC561" s="190">
        <f t="shared" si="141"/>
        <v>50000</v>
      </c>
    </row>
    <row r="562" spans="1:29" ht="16.5" customHeight="1">
      <c r="A562" s="160"/>
      <c r="B562" s="300">
        <v>92118</v>
      </c>
      <c r="C562" s="300">
        <v>2480</v>
      </c>
      <c r="D562" s="301" t="s">
        <v>425</v>
      </c>
      <c r="E562" s="181">
        <v>280000</v>
      </c>
      <c r="F562" s="181"/>
      <c r="G562" s="181">
        <f>E562+F562</f>
        <v>280000</v>
      </c>
      <c r="H562" s="181"/>
      <c r="I562" s="181">
        <f>G562+H562</f>
        <v>280000</v>
      </c>
      <c r="J562" s="181"/>
      <c r="K562" s="181">
        <f>I562+J562</f>
        <v>280000</v>
      </c>
      <c r="L562" s="181"/>
      <c r="M562" s="181">
        <v>280000</v>
      </c>
      <c r="N562" s="181">
        <v>50000</v>
      </c>
      <c r="O562" s="181">
        <f>M562+N562</f>
        <v>330000</v>
      </c>
      <c r="P562" s="179"/>
      <c r="Q562" s="181">
        <f>O562+P562</f>
        <v>330000</v>
      </c>
      <c r="R562" s="181"/>
      <c r="S562" s="181">
        <f t="shared" si="148"/>
        <v>330000</v>
      </c>
      <c r="T562" s="181">
        <v>55000</v>
      </c>
      <c r="U562" s="181">
        <f>S562+T562</f>
        <v>385000</v>
      </c>
      <c r="V562" s="181"/>
      <c r="W562" s="181">
        <v>450000</v>
      </c>
      <c r="X562" s="182">
        <v>50000</v>
      </c>
      <c r="Y562" s="185">
        <f t="shared" si="143"/>
        <v>500000</v>
      </c>
      <c r="Z562" s="180"/>
      <c r="AA562" s="180">
        <f t="shared" si="140"/>
        <v>500000</v>
      </c>
      <c r="AB562" s="180"/>
      <c r="AC562" s="180">
        <f t="shared" si="141"/>
        <v>500000</v>
      </c>
    </row>
    <row r="563" spans="1:29" ht="16.5" customHeight="1">
      <c r="A563" s="160"/>
      <c r="B563" s="178" t="s">
        <v>426</v>
      </c>
      <c r="C563" s="177"/>
      <c r="D563" s="200" t="s">
        <v>427</v>
      </c>
      <c r="E563" s="178"/>
      <c r="F563" s="178"/>
      <c r="G563" s="178"/>
      <c r="H563" s="178"/>
      <c r="I563" s="178"/>
      <c r="J563" s="178"/>
      <c r="K563" s="178"/>
      <c r="L563" s="178"/>
      <c r="M563" s="178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2"/>
      <c r="Y563" s="185"/>
      <c r="Z563" s="180"/>
      <c r="AA563" s="180"/>
      <c r="AB563" s="180"/>
      <c r="AC563" s="180"/>
    </row>
    <row r="564" spans="1:29" ht="16.5" customHeight="1">
      <c r="A564" s="160"/>
      <c r="B564" s="226"/>
      <c r="C564" s="226"/>
      <c r="D564" s="208"/>
      <c r="E564" s="178"/>
      <c r="F564" s="178"/>
      <c r="G564" s="178"/>
      <c r="H564" s="178"/>
      <c r="I564" s="178"/>
      <c r="J564" s="178"/>
      <c r="K564" s="178"/>
      <c r="L564" s="178"/>
      <c r="M564" s="178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2"/>
      <c r="Y564" s="185"/>
      <c r="Z564" s="180"/>
      <c r="AA564" s="180"/>
      <c r="AB564" s="180"/>
      <c r="AC564" s="180"/>
    </row>
    <row r="565" spans="1:29" ht="16.5" customHeight="1">
      <c r="A565" s="160"/>
      <c r="B565" s="187" t="s">
        <v>428</v>
      </c>
      <c r="C565" s="188"/>
      <c r="D565" s="187"/>
      <c r="E565" s="189">
        <f>E562</f>
        <v>280000</v>
      </c>
      <c r="F565" s="189"/>
      <c r="G565" s="189">
        <f>G562</f>
        <v>280000</v>
      </c>
      <c r="H565" s="189"/>
      <c r="I565" s="189">
        <f>I562</f>
        <v>280000</v>
      </c>
      <c r="J565" s="189"/>
      <c r="K565" s="189">
        <f>K562</f>
        <v>280000</v>
      </c>
      <c r="L565" s="189"/>
      <c r="M565" s="189">
        <f>M562</f>
        <v>280000</v>
      </c>
      <c r="N565" s="189">
        <f>N562</f>
        <v>50000</v>
      </c>
      <c r="O565" s="189">
        <f>O562</f>
        <v>330000</v>
      </c>
      <c r="P565" s="272"/>
      <c r="Q565" s="190">
        <f aca="true" t="shared" si="149" ref="Q565:Q580">O565+P565</f>
        <v>330000</v>
      </c>
      <c r="R565" s="190"/>
      <c r="S565" s="190">
        <f>Q565+R565</f>
        <v>330000</v>
      </c>
      <c r="T565" s="190">
        <v>55000</v>
      </c>
      <c r="U565" s="190">
        <f>S565+T565</f>
        <v>385000</v>
      </c>
      <c r="V565" s="190"/>
      <c r="W565" s="190">
        <f>SUM(W562:W564)</f>
        <v>450000</v>
      </c>
      <c r="X565" s="190">
        <f>SUM(X562:X564)</f>
        <v>50000</v>
      </c>
      <c r="Y565" s="192">
        <f t="shared" si="143"/>
        <v>500000</v>
      </c>
      <c r="Z565" s="190"/>
      <c r="AA565" s="190">
        <f t="shared" si="140"/>
        <v>500000</v>
      </c>
      <c r="AB565" s="190"/>
      <c r="AC565" s="190">
        <f t="shared" si="141"/>
        <v>500000</v>
      </c>
    </row>
    <row r="566" spans="1:29" ht="16.5" customHeight="1">
      <c r="A566" s="184"/>
      <c r="B566" s="222">
        <v>92195</v>
      </c>
      <c r="C566" s="274">
        <v>4170</v>
      </c>
      <c r="D566" s="179" t="s">
        <v>226</v>
      </c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181"/>
      <c r="Q566" s="260"/>
      <c r="R566" s="260"/>
      <c r="S566" s="260"/>
      <c r="T566" s="260"/>
      <c r="U566" s="294">
        <v>0</v>
      </c>
      <c r="V566" s="294">
        <v>77</v>
      </c>
      <c r="W566" s="294">
        <v>8000</v>
      </c>
      <c r="X566" s="182"/>
      <c r="Y566" s="185">
        <f t="shared" si="143"/>
        <v>8000</v>
      </c>
      <c r="Z566" s="180"/>
      <c r="AA566" s="180">
        <f t="shared" si="140"/>
        <v>8000</v>
      </c>
      <c r="AB566" s="180"/>
      <c r="AC566" s="180">
        <f t="shared" si="141"/>
        <v>8000</v>
      </c>
    </row>
    <row r="567" spans="1:29" ht="16.5" customHeight="1">
      <c r="A567" s="184"/>
      <c r="B567" s="200" t="s">
        <v>301</v>
      </c>
      <c r="C567" s="262">
        <v>4210</v>
      </c>
      <c r="D567" s="277" t="s">
        <v>227</v>
      </c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80"/>
      <c r="Q567" s="198">
        <v>0</v>
      </c>
      <c r="R567" s="198">
        <v>3000</v>
      </c>
      <c r="S567" s="198">
        <v>3000</v>
      </c>
      <c r="T567" s="180"/>
      <c r="U567" s="180">
        <f aca="true" t="shared" si="150" ref="U567:U580">S567+T567</f>
        <v>3000</v>
      </c>
      <c r="V567" s="180">
        <v>-2500</v>
      </c>
      <c r="W567" s="180">
        <v>20000</v>
      </c>
      <c r="X567" s="182"/>
      <c r="Y567" s="185">
        <f t="shared" si="143"/>
        <v>20000</v>
      </c>
      <c r="Z567" s="180">
        <v>-500</v>
      </c>
      <c r="AA567" s="180">
        <f t="shared" si="140"/>
        <v>19500</v>
      </c>
      <c r="AB567" s="180"/>
      <c r="AC567" s="180">
        <f t="shared" si="141"/>
        <v>19500</v>
      </c>
    </row>
    <row r="568" spans="1:29" ht="16.5" customHeight="1">
      <c r="A568" s="184"/>
      <c r="B568" s="208"/>
      <c r="C568" s="177">
        <v>4300</v>
      </c>
      <c r="D568" s="178" t="s">
        <v>211</v>
      </c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80"/>
      <c r="Q568" s="198"/>
      <c r="R568" s="198"/>
      <c r="S568" s="198"/>
      <c r="T568" s="180"/>
      <c r="U568" s="180"/>
      <c r="V568" s="180"/>
      <c r="W568" s="180">
        <v>20000</v>
      </c>
      <c r="X568" s="182"/>
      <c r="Y568" s="185">
        <f t="shared" si="143"/>
        <v>20000</v>
      </c>
      <c r="Z568" s="180"/>
      <c r="AA568" s="180">
        <f t="shared" si="140"/>
        <v>20000</v>
      </c>
      <c r="AB568" s="180"/>
      <c r="AC568" s="180">
        <f t="shared" si="141"/>
        <v>20000</v>
      </c>
    </row>
    <row r="569" spans="1:29" ht="16.5" customHeight="1">
      <c r="A569" s="184"/>
      <c r="B569" s="208"/>
      <c r="C569" s="262">
        <v>4420</v>
      </c>
      <c r="D569" s="277" t="s">
        <v>268</v>
      </c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80"/>
      <c r="Q569" s="198"/>
      <c r="R569" s="198"/>
      <c r="S569" s="198"/>
      <c r="T569" s="180"/>
      <c r="U569" s="180"/>
      <c r="V569" s="180"/>
      <c r="W569" s="180">
        <v>9000</v>
      </c>
      <c r="X569" s="182"/>
      <c r="Y569" s="185">
        <f t="shared" si="143"/>
        <v>9000</v>
      </c>
      <c r="Z569" s="180"/>
      <c r="AA569" s="180">
        <f t="shared" si="140"/>
        <v>9000</v>
      </c>
      <c r="AB569" s="180"/>
      <c r="AC569" s="180">
        <f t="shared" si="141"/>
        <v>9000</v>
      </c>
    </row>
    <row r="570" spans="1:29" ht="16.5" customHeight="1">
      <c r="A570" s="184"/>
      <c r="B570" s="208"/>
      <c r="C570" s="177">
        <v>4430</v>
      </c>
      <c r="D570" s="178" t="s">
        <v>236</v>
      </c>
      <c r="E570" s="180">
        <v>20000</v>
      </c>
      <c r="F570" s="180"/>
      <c r="G570" s="180">
        <f>E570+F570</f>
        <v>20000</v>
      </c>
      <c r="H570" s="180"/>
      <c r="I570" s="180">
        <f>G570+H570</f>
        <v>20000</v>
      </c>
      <c r="J570" s="180"/>
      <c r="K570" s="180">
        <f>I570+J570</f>
        <v>20000</v>
      </c>
      <c r="L570" s="180">
        <v>3000</v>
      </c>
      <c r="M570" s="180">
        <v>23000</v>
      </c>
      <c r="N570" s="180"/>
      <c r="O570" s="180">
        <f>M570+N570</f>
        <v>23000</v>
      </c>
      <c r="P570" s="180"/>
      <c r="Q570" s="180">
        <f t="shared" si="149"/>
        <v>23000</v>
      </c>
      <c r="R570" s="180">
        <v>-500</v>
      </c>
      <c r="S570" s="180">
        <f>Q570+R570</f>
        <v>22500</v>
      </c>
      <c r="T570" s="180"/>
      <c r="U570" s="180">
        <f t="shared" si="150"/>
        <v>22500</v>
      </c>
      <c r="V570" s="180">
        <v>6000</v>
      </c>
      <c r="W570" s="180">
        <v>3000</v>
      </c>
      <c r="X570" s="182"/>
      <c r="Y570" s="185">
        <f t="shared" si="143"/>
        <v>3000</v>
      </c>
      <c r="Z570" s="180"/>
      <c r="AA570" s="180">
        <f t="shared" si="140"/>
        <v>3000</v>
      </c>
      <c r="AB570" s="180"/>
      <c r="AC570" s="180">
        <f t="shared" si="141"/>
        <v>3000</v>
      </c>
    </row>
    <row r="571" spans="1:29" ht="16.5" customHeight="1">
      <c r="A571" s="184"/>
      <c r="B571" s="208"/>
      <c r="C571" s="177">
        <v>4740</v>
      </c>
      <c r="D571" s="203" t="s">
        <v>242</v>
      </c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2"/>
      <c r="Y571" s="185">
        <v>0</v>
      </c>
      <c r="Z571" s="180">
        <v>500</v>
      </c>
      <c r="AA571" s="180">
        <v>500</v>
      </c>
      <c r="AB571" s="180"/>
      <c r="AC571" s="180">
        <f t="shared" si="141"/>
        <v>500</v>
      </c>
    </row>
    <row r="572" spans="1:29" ht="16.5" customHeight="1">
      <c r="A572" s="218"/>
      <c r="B572" s="217" t="s">
        <v>429</v>
      </c>
      <c r="C572" s="188"/>
      <c r="D572" s="187"/>
      <c r="E572" s="189">
        <f>SUM(E570:E570)</f>
        <v>20000</v>
      </c>
      <c r="F572" s="189"/>
      <c r="G572" s="189">
        <f>SUM(G570:G570)</f>
        <v>20000</v>
      </c>
      <c r="H572" s="189"/>
      <c r="I572" s="189">
        <f>SUM(I570:I570)</f>
        <v>20000</v>
      </c>
      <c r="J572" s="189"/>
      <c r="K572" s="189">
        <f>SUM(K570:K570)</f>
        <v>20000</v>
      </c>
      <c r="L572" s="189">
        <f>SUM(L570:L570)</f>
        <v>3000</v>
      </c>
      <c r="M572" s="189">
        <f>SUM(M570:M570)</f>
        <v>23000</v>
      </c>
      <c r="N572" s="272"/>
      <c r="O572" s="190">
        <f>M572+N572</f>
        <v>23000</v>
      </c>
      <c r="P572" s="272"/>
      <c r="Q572" s="190">
        <f t="shared" si="149"/>
        <v>23000</v>
      </c>
      <c r="R572" s="190">
        <f>SUM(R567:R570)</f>
        <v>2500</v>
      </c>
      <c r="S572" s="190">
        <f>SUM(S567:S570)</f>
        <v>25500</v>
      </c>
      <c r="T572" s="190"/>
      <c r="U572" s="190">
        <f t="shared" si="150"/>
        <v>25500</v>
      </c>
      <c r="V572" s="190">
        <f>SUM(V566:V570)</f>
        <v>3577</v>
      </c>
      <c r="W572" s="190">
        <f>SUM(W566:W570)</f>
        <v>60000</v>
      </c>
      <c r="X572" s="190"/>
      <c r="Y572" s="192">
        <f t="shared" si="143"/>
        <v>60000</v>
      </c>
      <c r="Z572" s="190"/>
      <c r="AA572" s="190">
        <f t="shared" si="140"/>
        <v>60000</v>
      </c>
      <c r="AB572" s="190"/>
      <c r="AC572" s="190">
        <f t="shared" si="141"/>
        <v>60000</v>
      </c>
    </row>
    <row r="573" spans="1:29" ht="18.75" customHeight="1">
      <c r="A573" s="218" t="s">
        <v>430</v>
      </c>
      <c r="B573" s="220"/>
      <c r="C573" s="221"/>
      <c r="D573" s="220"/>
      <c r="E573" s="189">
        <f>E565+E572</f>
        <v>300000</v>
      </c>
      <c r="F573" s="189"/>
      <c r="G573" s="189">
        <f>G565+G572</f>
        <v>300000</v>
      </c>
      <c r="H573" s="189"/>
      <c r="I573" s="189">
        <f>I565+I572</f>
        <v>300000</v>
      </c>
      <c r="J573" s="189"/>
      <c r="K573" s="189">
        <f>K565+K572</f>
        <v>300000</v>
      </c>
      <c r="L573" s="189">
        <f>L565+L572</f>
        <v>3000</v>
      </c>
      <c r="M573" s="189">
        <f>M565+M572</f>
        <v>303000</v>
      </c>
      <c r="N573" s="189">
        <f>N565+N572</f>
        <v>50000</v>
      </c>
      <c r="O573" s="189">
        <f>O565+O572</f>
        <v>353000</v>
      </c>
      <c r="P573" s="272"/>
      <c r="Q573" s="190">
        <f t="shared" si="149"/>
        <v>353000</v>
      </c>
      <c r="R573" s="190">
        <v>5000</v>
      </c>
      <c r="S573" s="190">
        <f>Q573+R573</f>
        <v>358000</v>
      </c>
      <c r="T573" s="190">
        <v>55000</v>
      </c>
      <c r="U573" s="190">
        <f t="shared" si="150"/>
        <v>413000</v>
      </c>
      <c r="V573" s="190">
        <v>2500</v>
      </c>
      <c r="W573" s="190">
        <f>W572+W565+W561</f>
        <v>560000</v>
      </c>
      <c r="X573" s="190">
        <f>X572+X565+X561</f>
        <v>50000</v>
      </c>
      <c r="Y573" s="192">
        <f t="shared" si="143"/>
        <v>610000</v>
      </c>
      <c r="Z573" s="190"/>
      <c r="AA573" s="190">
        <f t="shared" si="140"/>
        <v>610000</v>
      </c>
      <c r="AB573" s="190"/>
      <c r="AC573" s="190">
        <f t="shared" si="141"/>
        <v>610000</v>
      </c>
    </row>
    <row r="574" spans="1:29" ht="18.75" customHeight="1">
      <c r="A574" s="177">
        <v>926</v>
      </c>
      <c r="B574" s="244">
        <v>92695</v>
      </c>
      <c r="C574" s="274">
        <v>2820</v>
      </c>
      <c r="D574" s="371" t="s">
        <v>431</v>
      </c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80"/>
      <c r="Q574" s="264"/>
      <c r="R574" s="264"/>
      <c r="S574" s="264"/>
      <c r="T574" s="264"/>
      <c r="U574" s="264"/>
      <c r="V574" s="264"/>
      <c r="W574" s="198">
        <v>0</v>
      </c>
      <c r="X574" s="323">
        <v>17000</v>
      </c>
      <c r="Y574" s="324">
        <v>17000</v>
      </c>
      <c r="Z574" s="180"/>
      <c r="AA574" s="180">
        <f t="shared" si="140"/>
        <v>17000</v>
      </c>
      <c r="AB574" s="180"/>
      <c r="AC574" s="180">
        <f t="shared" si="141"/>
        <v>17000</v>
      </c>
    </row>
    <row r="575" spans="1:29" ht="18.75" customHeight="1">
      <c r="A575" s="184" t="s">
        <v>432</v>
      </c>
      <c r="B575" s="200" t="s">
        <v>301</v>
      </c>
      <c r="C575" s="262"/>
      <c r="D575" s="263" t="s">
        <v>433</v>
      </c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80"/>
      <c r="Q575" s="264"/>
      <c r="R575" s="264"/>
      <c r="S575" s="264"/>
      <c r="T575" s="264"/>
      <c r="U575" s="264"/>
      <c r="V575" s="264"/>
      <c r="W575" s="198"/>
      <c r="X575" s="323"/>
      <c r="Y575" s="324"/>
      <c r="Z575" s="180"/>
      <c r="AA575" s="180"/>
      <c r="AB575" s="180"/>
      <c r="AC575" s="180"/>
    </row>
    <row r="576" spans="1:29" ht="18.75" customHeight="1">
      <c r="A576" s="184" t="s">
        <v>434</v>
      </c>
      <c r="B576" s="372"/>
      <c r="C576" s="262"/>
      <c r="D576" s="263" t="s">
        <v>435</v>
      </c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80"/>
      <c r="Q576" s="264"/>
      <c r="R576" s="264"/>
      <c r="S576" s="264"/>
      <c r="T576" s="264"/>
      <c r="U576" s="264"/>
      <c r="V576" s="264"/>
      <c r="W576" s="198"/>
      <c r="X576" s="323"/>
      <c r="Y576" s="324"/>
      <c r="Z576" s="180"/>
      <c r="AA576" s="180"/>
      <c r="AB576" s="180"/>
      <c r="AC576" s="180"/>
    </row>
    <row r="577" spans="1:29" ht="16.5" customHeight="1">
      <c r="A577" s="177"/>
      <c r="B577" s="244"/>
      <c r="C577" s="177">
        <v>4170</v>
      </c>
      <c r="D577" s="200" t="s">
        <v>226</v>
      </c>
      <c r="E577" s="178"/>
      <c r="F577" s="180">
        <v>8000</v>
      </c>
      <c r="G577" s="180">
        <f>E577+F577</f>
        <v>8000</v>
      </c>
      <c r="H577" s="180"/>
      <c r="I577" s="180">
        <f>G577+H577</f>
        <v>8000</v>
      </c>
      <c r="J577" s="180"/>
      <c r="K577" s="180">
        <f>I577+J577</f>
        <v>8000</v>
      </c>
      <c r="L577" s="180"/>
      <c r="M577" s="180">
        <v>8000</v>
      </c>
      <c r="N577" s="180"/>
      <c r="O577" s="180">
        <f>M577+N577</f>
        <v>8000</v>
      </c>
      <c r="P577" s="180">
        <v>3000</v>
      </c>
      <c r="Q577" s="180">
        <f t="shared" si="149"/>
        <v>11000</v>
      </c>
      <c r="R577" s="180"/>
      <c r="S577" s="180">
        <f>Q577+R577</f>
        <v>11000</v>
      </c>
      <c r="T577" s="180"/>
      <c r="U577" s="180">
        <f t="shared" si="150"/>
        <v>11000</v>
      </c>
      <c r="V577" s="180"/>
      <c r="W577" s="180">
        <v>11000</v>
      </c>
      <c r="X577" s="182"/>
      <c r="Y577" s="185">
        <f t="shared" si="143"/>
        <v>11000</v>
      </c>
      <c r="Z577" s="180"/>
      <c r="AA577" s="180">
        <f t="shared" si="140"/>
        <v>11000</v>
      </c>
      <c r="AB577" s="180"/>
      <c r="AC577" s="180">
        <f t="shared" si="141"/>
        <v>11000</v>
      </c>
    </row>
    <row r="578" spans="1:29" ht="16.5" customHeight="1">
      <c r="A578" s="184"/>
      <c r="B578" s="200"/>
      <c r="C578" s="177">
        <v>4210</v>
      </c>
      <c r="D578" s="178" t="s">
        <v>227</v>
      </c>
      <c r="E578" s="180">
        <v>17000</v>
      </c>
      <c r="F578" s="180">
        <v>-4000</v>
      </c>
      <c r="G578" s="180">
        <f>E578+F578</f>
        <v>13000</v>
      </c>
      <c r="H578" s="180"/>
      <c r="I578" s="180">
        <f>G578+H578</f>
        <v>13000</v>
      </c>
      <c r="J578" s="180"/>
      <c r="K578" s="180">
        <f>I578+J578</f>
        <v>13000</v>
      </c>
      <c r="L578" s="180">
        <v>1000</v>
      </c>
      <c r="M578" s="180">
        <v>14000</v>
      </c>
      <c r="N578" s="180"/>
      <c r="O578" s="180">
        <f>M578+N578</f>
        <v>14000</v>
      </c>
      <c r="P578" s="180">
        <v>7000</v>
      </c>
      <c r="Q578" s="180">
        <f t="shared" si="149"/>
        <v>21000</v>
      </c>
      <c r="R578" s="180"/>
      <c r="S578" s="180">
        <f>Q578+R578</f>
        <v>21000</v>
      </c>
      <c r="T578" s="180"/>
      <c r="U578" s="180">
        <f t="shared" si="150"/>
        <v>21000</v>
      </c>
      <c r="V578" s="180">
        <v>3500</v>
      </c>
      <c r="W578" s="180">
        <v>24500</v>
      </c>
      <c r="X578" s="182">
        <v>-8500</v>
      </c>
      <c r="Y578" s="185">
        <f t="shared" si="143"/>
        <v>16000</v>
      </c>
      <c r="Z578" s="180"/>
      <c r="AA578" s="180">
        <f t="shared" si="140"/>
        <v>16000</v>
      </c>
      <c r="AB578" s="180"/>
      <c r="AC578" s="180">
        <f t="shared" si="141"/>
        <v>16000</v>
      </c>
    </row>
    <row r="579" spans="1:29" ht="16.5" customHeight="1">
      <c r="A579" s="184"/>
      <c r="B579" s="200"/>
      <c r="C579" s="177">
        <v>4300</v>
      </c>
      <c r="D579" s="178" t="s">
        <v>211</v>
      </c>
      <c r="E579" s="180">
        <v>18000</v>
      </c>
      <c r="F579" s="180">
        <v>-4000</v>
      </c>
      <c r="G579" s="180">
        <f>E579+F579</f>
        <v>14000</v>
      </c>
      <c r="H579" s="180"/>
      <c r="I579" s="180">
        <f>G579+H579</f>
        <v>14000</v>
      </c>
      <c r="J579" s="180"/>
      <c r="K579" s="180">
        <f>I579+J579</f>
        <v>14000</v>
      </c>
      <c r="L579" s="180">
        <v>500</v>
      </c>
      <c r="M579" s="180">
        <v>14500</v>
      </c>
      <c r="N579" s="180"/>
      <c r="O579" s="180">
        <f>M579+N579</f>
        <v>14500</v>
      </c>
      <c r="P579" s="180">
        <v>-5000</v>
      </c>
      <c r="Q579" s="180">
        <f t="shared" si="149"/>
        <v>9500</v>
      </c>
      <c r="R579" s="180"/>
      <c r="S579" s="180">
        <f>Q579+R579</f>
        <v>9500</v>
      </c>
      <c r="T579" s="180"/>
      <c r="U579" s="180">
        <f t="shared" si="150"/>
        <v>9500</v>
      </c>
      <c r="V579" s="180">
        <v>-1000</v>
      </c>
      <c r="W579" s="180">
        <v>24500</v>
      </c>
      <c r="X579" s="182">
        <v>-8500</v>
      </c>
      <c r="Y579" s="185">
        <f t="shared" si="143"/>
        <v>16000</v>
      </c>
      <c r="Z579" s="180"/>
      <c r="AA579" s="180">
        <f t="shared" si="140"/>
        <v>16000</v>
      </c>
      <c r="AB579" s="180"/>
      <c r="AC579" s="180">
        <f t="shared" si="141"/>
        <v>16000</v>
      </c>
    </row>
    <row r="580" spans="1:29" ht="16.5" customHeight="1">
      <c r="A580" s="186" t="s">
        <v>436</v>
      </c>
      <c r="B580" s="217"/>
      <c r="C580" s="188"/>
      <c r="D580" s="187"/>
      <c r="E580" s="189">
        <f>SUM(E577:E579)</f>
        <v>35000</v>
      </c>
      <c r="F580" s="189">
        <f>SUM(F577:F579)</f>
        <v>0</v>
      </c>
      <c r="G580" s="189">
        <f>SUM(G577:G579)</f>
        <v>35000</v>
      </c>
      <c r="H580" s="189"/>
      <c r="I580" s="189">
        <f>SUM(I577:I579)</f>
        <v>35000</v>
      </c>
      <c r="J580" s="189"/>
      <c r="K580" s="189">
        <f>SUM(K577:K579)</f>
        <v>35000</v>
      </c>
      <c r="L580" s="189">
        <f>SUM(L577:L579)</f>
        <v>1500</v>
      </c>
      <c r="M580" s="189">
        <f>SUM(M577:M579)</f>
        <v>36500</v>
      </c>
      <c r="N580" s="272"/>
      <c r="O580" s="190">
        <f>M580+N580</f>
        <v>36500</v>
      </c>
      <c r="P580" s="190">
        <f>SUM(P577:P579)</f>
        <v>5000</v>
      </c>
      <c r="Q580" s="190">
        <f t="shared" si="149"/>
        <v>41500</v>
      </c>
      <c r="R580" s="190"/>
      <c r="S580" s="190">
        <f>Q580+R580</f>
        <v>41500</v>
      </c>
      <c r="T580" s="190"/>
      <c r="U580" s="190">
        <f t="shared" si="150"/>
        <v>41500</v>
      </c>
      <c r="V580" s="190">
        <f>SUM(V578:V579)</f>
        <v>2500</v>
      </c>
      <c r="W580" s="190">
        <f>SUM(W577:W579)</f>
        <v>60000</v>
      </c>
      <c r="X580" s="190">
        <f>SUM(X574:X579)</f>
        <v>0</v>
      </c>
      <c r="Y580" s="192">
        <f t="shared" si="143"/>
        <v>60000</v>
      </c>
      <c r="Z580" s="190">
        <f>SUM(Z574:Z579)</f>
        <v>0</v>
      </c>
      <c r="AA580" s="190">
        <f t="shared" si="140"/>
        <v>60000</v>
      </c>
      <c r="AB580" s="190"/>
      <c r="AC580" s="190">
        <f t="shared" si="141"/>
        <v>60000</v>
      </c>
    </row>
    <row r="581" spans="1:29" ht="21.75" customHeight="1">
      <c r="A581" s="219" t="s">
        <v>437</v>
      </c>
      <c r="B581" s="220"/>
      <c r="C581" s="221"/>
      <c r="D581" s="217"/>
      <c r="E581" s="189" t="e">
        <f aca="true" t="shared" si="151" ref="E581:J581">E580+E573+E557+E488+E448+E375+E360+E200+E189+E180+E139+E89+E59+E45+E16+E12</f>
        <v>#REF!</v>
      </c>
      <c r="F581" s="189" t="e">
        <f t="shared" si="151"/>
        <v>#REF!</v>
      </c>
      <c r="G581" s="189" t="e">
        <f t="shared" si="151"/>
        <v>#REF!</v>
      </c>
      <c r="H581" s="189" t="e">
        <f t="shared" si="151"/>
        <v>#REF!</v>
      </c>
      <c r="I581" s="189" t="e">
        <f t="shared" si="151"/>
        <v>#REF!</v>
      </c>
      <c r="J581" s="189" t="e">
        <f t="shared" si="151"/>
        <v>#REF!</v>
      </c>
      <c r="K581" s="189" t="e">
        <f>K580+K573+K557+K488+K448+K375+K360+K200+K189+K180+K139+K89+K59+K45+K16+K12+#REF!</f>
        <v>#REF!</v>
      </c>
      <c r="L581" s="189" t="e">
        <f>L580+L573+L557+L488+L448+L375+L360+L200+L189+L180+L139+L89+L59+L45+L16+L12+#REF!</f>
        <v>#REF!</v>
      </c>
      <c r="M581" s="189" t="e">
        <f>M580+M573+M557+M488+M448+M375+M360+M200+M189+M180+M139+M89+M59+M45+M16+M12+#REF!</f>
        <v>#REF!</v>
      </c>
      <c r="N581" s="189" t="e">
        <f>N580+N573+N557+N488+N448+N375+N360+N200+N189+N180+N139+N89+N59+N45+N16+N12+#REF!</f>
        <v>#REF!</v>
      </c>
      <c r="O581" s="189" t="e">
        <f>O580+O573+O557+O488+O448+O375+O360+O200+O189+O180+O139+O89+O59+O45+O16+O12+#REF!</f>
        <v>#REF!</v>
      </c>
      <c r="P581" s="189" t="e">
        <f>P580+P573+P557+P488+P448+P375+P360+P200+P189+P180+P139+P89+P59+P45+P16+P12+#REF!</f>
        <v>#REF!</v>
      </c>
      <c r="Q581" s="189" t="e">
        <f>Q580+Q573+Q557+Q488+Q448+Q375+Q360+Q200+Q189+Q180+Q139+Q89+Q59+Q45+Q16+Q12+#REF!</f>
        <v>#REF!</v>
      </c>
      <c r="R581" s="189" t="e">
        <f>R580+R573+R557+R488+R448+R375+R360+R200+R189+R180+R139+R89+R59+R45+R16+R12+#REF!</f>
        <v>#REF!</v>
      </c>
      <c r="S581" s="190" t="e">
        <f>S580+S573+S557+S488+S448+S375+#REF!+S360+S200+S189+S180+S139+S89+S59+S45+S16+S12</f>
        <v>#REF!</v>
      </c>
      <c r="T581" s="190" t="e">
        <f>T580+T573+T557+T488+T448+T375+#REF!+T360+T200+T189+T180+T139+T89+T59+T45+T16+T12</f>
        <v>#REF!</v>
      </c>
      <c r="U581" s="190" t="e">
        <f>U580+U573+U557+U488+U448+U375+#REF!+U360+U200+U189+U180+U139+U89+U59+U45+U16+U12</f>
        <v>#REF!</v>
      </c>
      <c r="V581" s="190" t="e">
        <f>V580+V573+V557+V488+V448+V375+#REF!+V360+V200+V189+V180+V139+V89+V59+V45+V16+V12</f>
        <v>#REF!</v>
      </c>
      <c r="W581" s="190" t="e">
        <f aca="true" t="shared" si="152" ref="W581:AB581">W580+W573+W557+W488+W448+W375+W360+W200+W189+W180+W139+W89+W59+W45+W16+W12</f>
        <v>#REF!</v>
      </c>
      <c r="X581" s="190">
        <f t="shared" si="152"/>
        <v>7889034</v>
      </c>
      <c r="Y581" s="192">
        <f t="shared" si="152"/>
        <v>59306885</v>
      </c>
      <c r="Z581" s="190">
        <f t="shared" si="152"/>
        <v>3680846</v>
      </c>
      <c r="AA581" s="190">
        <f t="shared" si="152"/>
        <v>63187731</v>
      </c>
      <c r="AB581" s="190">
        <f t="shared" si="152"/>
        <v>657998</v>
      </c>
      <c r="AC581" s="190">
        <f t="shared" si="141"/>
        <v>63845729</v>
      </c>
    </row>
    <row r="582" spans="18:28" ht="16.5" customHeight="1">
      <c r="R582" s="182"/>
      <c r="T582" s="182"/>
      <c r="X582" s="182"/>
      <c r="Z582" s="182"/>
      <c r="AB582" s="182"/>
    </row>
    <row r="583" spans="18:28" ht="16.5" customHeight="1">
      <c r="R583" s="182"/>
      <c r="T583" s="182"/>
      <c r="X583" s="182"/>
      <c r="Z583" s="182"/>
      <c r="AB583" s="182"/>
    </row>
    <row r="584" spans="18:28" ht="16.5" customHeight="1">
      <c r="R584" s="182"/>
      <c r="T584" s="182"/>
      <c r="X584" s="182"/>
      <c r="Z584" s="182" t="e">
        <f>#REF!+Z52+Z55+Z56+Z90+Z105+Z107+Z109+Z110+Z111+Z125+Z128+Z129+Z130+Z140+Z150+Z158+Z316+Z357+Z471+Z473+Z474+Z550+Z571+Z579+Z121+Z322</f>
        <v>#REF!</v>
      </c>
      <c r="AB584" s="182"/>
    </row>
    <row r="585" spans="18:28" ht="16.5" customHeight="1">
      <c r="R585" s="182"/>
      <c r="T585" s="182"/>
      <c r="X585" s="182"/>
      <c r="Z585" s="182"/>
      <c r="AB585" s="182"/>
    </row>
    <row r="586" spans="18:28" ht="16.5" customHeight="1">
      <c r="R586" s="182"/>
      <c r="T586" s="182"/>
      <c r="X586" s="182"/>
      <c r="Z586" s="182"/>
      <c r="AB586" s="182"/>
    </row>
    <row r="587" spans="18:28" ht="16.5" customHeight="1">
      <c r="R587" s="182"/>
      <c r="T587" s="182"/>
      <c r="X587" s="182"/>
      <c r="Z587" s="182">
        <f>Z49+Z91+Z97+Z112+Z116++Z144+Z257+Z266+Z356+Z567</f>
        <v>-84862</v>
      </c>
      <c r="AB587" s="182"/>
    </row>
    <row r="588" spans="18:28" ht="16.5" customHeight="1">
      <c r="R588" s="182"/>
      <c r="T588" s="182"/>
      <c r="X588" s="182"/>
      <c r="Z588" s="182"/>
      <c r="AB588" s="182"/>
    </row>
    <row r="589" spans="18:28" ht="16.5" customHeight="1">
      <c r="R589" s="182"/>
      <c r="T589" s="182"/>
      <c r="X589" s="182"/>
      <c r="Z589" s="182"/>
      <c r="AB589" s="182"/>
    </row>
    <row r="590" spans="18:28" ht="16.5" customHeight="1">
      <c r="R590" s="182"/>
      <c r="T590" s="182"/>
      <c r="X590" s="182"/>
      <c r="Z590" s="182" t="e">
        <f>Z584+Z587</f>
        <v>#REF!</v>
      </c>
      <c r="AB590" s="182"/>
    </row>
    <row r="591" spans="18:28" ht="16.5" customHeight="1">
      <c r="R591" s="182"/>
      <c r="T591" s="182"/>
      <c r="X591" s="182"/>
      <c r="Z591" s="182"/>
      <c r="AB591" s="182"/>
    </row>
    <row r="592" spans="18:28" ht="16.5" customHeight="1">
      <c r="R592" s="182"/>
      <c r="T592" s="182"/>
      <c r="X592" s="182"/>
      <c r="Z592" s="182"/>
      <c r="AB592" s="182"/>
    </row>
    <row r="593" spans="18:28" ht="16.5" customHeight="1">
      <c r="R593" s="182"/>
      <c r="T593" s="182"/>
      <c r="X593" s="182"/>
      <c r="Z593" s="182"/>
      <c r="AB593" s="182"/>
    </row>
    <row r="594" spans="18:28" ht="16.5" customHeight="1">
      <c r="R594" s="182"/>
      <c r="T594" s="182"/>
      <c r="X594" s="182"/>
      <c r="Z594" s="182"/>
      <c r="AB594" s="182"/>
    </row>
    <row r="595" spans="18:28" ht="16.5" customHeight="1">
      <c r="R595" s="182"/>
      <c r="T595" s="182"/>
      <c r="X595" s="182"/>
      <c r="Z595" s="182"/>
      <c r="AB595" s="182"/>
    </row>
    <row r="596" spans="18:28" ht="16.5" customHeight="1">
      <c r="R596" s="182"/>
      <c r="T596" s="182"/>
      <c r="X596" s="182"/>
      <c r="Z596" s="182"/>
      <c r="AB596" s="182"/>
    </row>
    <row r="597" spans="18:28" ht="16.5" customHeight="1">
      <c r="R597" s="182"/>
      <c r="T597" s="182"/>
      <c r="X597" s="182"/>
      <c r="Z597" s="182"/>
      <c r="AB597" s="182"/>
    </row>
    <row r="598" spans="18:28" ht="16.5" customHeight="1">
      <c r="R598" s="182"/>
      <c r="T598" s="182"/>
      <c r="X598" s="182"/>
      <c r="Z598" s="182"/>
      <c r="AB598" s="182"/>
    </row>
    <row r="599" spans="18:28" ht="16.5" customHeight="1">
      <c r="R599" s="182"/>
      <c r="T599" s="182"/>
      <c r="X599" s="182"/>
      <c r="Z599" s="182"/>
      <c r="AB599" s="182"/>
    </row>
    <row r="600" spans="18:28" ht="16.5" customHeight="1">
      <c r="R600" s="182"/>
      <c r="T600" s="182"/>
      <c r="X600" s="182"/>
      <c r="Z600" s="182"/>
      <c r="AB600" s="182"/>
    </row>
    <row r="601" spans="18:28" ht="16.5" customHeight="1">
      <c r="R601" s="182"/>
      <c r="T601" s="182"/>
      <c r="X601" s="182"/>
      <c r="Z601" s="182"/>
      <c r="AB601" s="182"/>
    </row>
    <row r="602" spans="18:28" ht="16.5" customHeight="1">
      <c r="R602" s="182"/>
      <c r="T602" s="182"/>
      <c r="X602" s="182"/>
      <c r="Z602" s="182"/>
      <c r="AB602" s="182"/>
    </row>
    <row r="603" spans="18:28" ht="16.5" customHeight="1">
      <c r="R603" s="182"/>
      <c r="T603" s="182"/>
      <c r="X603" s="182"/>
      <c r="Z603" s="182"/>
      <c r="AB603" s="182"/>
    </row>
    <row r="604" spans="18:28" ht="16.5" customHeight="1">
      <c r="R604" s="182"/>
      <c r="T604" s="182"/>
      <c r="X604" s="182"/>
      <c r="Z604" s="182"/>
      <c r="AB604" s="182"/>
    </row>
    <row r="605" spans="18:28" ht="16.5" customHeight="1">
      <c r="R605" s="182"/>
      <c r="T605" s="182"/>
      <c r="X605" s="182"/>
      <c r="Z605" s="182"/>
      <c r="AB605" s="182"/>
    </row>
    <row r="606" spans="18:28" ht="16.5" customHeight="1">
      <c r="R606" s="182"/>
      <c r="T606" s="182"/>
      <c r="X606" s="182"/>
      <c r="Z606" s="182"/>
      <c r="AB606" s="182"/>
    </row>
    <row r="607" spans="18:28" ht="16.5" customHeight="1">
      <c r="R607" s="182"/>
      <c r="T607" s="182"/>
      <c r="X607" s="182"/>
      <c r="Z607" s="182"/>
      <c r="AB607" s="182"/>
    </row>
    <row r="608" spans="18:28" ht="16.5" customHeight="1">
      <c r="R608" s="182"/>
      <c r="T608" s="182"/>
      <c r="X608" s="182"/>
      <c r="Z608" s="182"/>
      <c r="AB608" s="182"/>
    </row>
    <row r="609" spans="18:28" ht="16.5" customHeight="1">
      <c r="R609" s="182"/>
      <c r="T609" s="182"/>
      <c r="X609" s="182"/>
      <c r="Z609" s="182"/>
      <c r="AB609" s="182"/>
    </row>
    <row r="610" spans="18:28" ht="16.5" customHeight="1">
      <c r="R610" s="182"/>
      <c r="T610" s="182"/>
      <c r="X610" s="182"/>
      <c r="Z610" s="182"/>
      <c r="AB610" s="182"/>
    </row>
    <row r="611" spans="18:28" ht="16.5" customHeight="1">
      <c r="R611" s="182"/>
      <c r="T611" s="182"/>
      <c r="X611" s="182"/>
      <c r="Z611" s="182"/>
      <c r="AB611" s="182"/>
    </row>
    <row r="612" spans="18:28" ht="16.5" customHeight="1">
      <c r="R612" s="182"/>
      <c r="T612" s="182"/>
      <c r="X612" s="182"/>
      <c r="Z612" s="182"/>
      <c r="AB612" s="182"/>
    </row>
    <row r="613" spans="18:28" ht="16.5" customHeight="1">
      <c r="R613" s="182"/>
      <c r="T613" s="182"/>
      <c r="X613" s="182"/>
      <c r="Z613" s="182"/>
      <c r="AB613" s="182"/>
    </row>
    <row r="614" spans="18:28" ht="16.5" customHeight="1">
      <c r="R614" s="182"/>
      <c r="T614" s="182"/>
      <c r="X614" s="182"/>
      <c r="Z614" s="182"/>
      <c r="AB614" s="182"/>
    </row>
    <row r="615" spans="18:28" ht="16.5" customHeight="1">
      <c r="R615" s="182"/>
      <c r="T615" s="182"/>
      <c r="X615" s="182"/>
      <c r="Z615" s="182"/>
      <c r="AB615" s="182"/>
    </row>
    <row r="616" spans="18:28" ht="16.5" customHeight="1">
      <c r="R616" s="182"/>
      <c r="T616" s="182"/>
      <c r="X616" s="182"/>
      <c r="Z616" s="182"/>
      <c r="AB616" s="182"/>
    </row>
    <row r="617" spans="18:28" ht="16.5" customHeight="1">
      <c r="R617" s="182"/>
      <c r="T617" s="182"/>
      <c r="X617" s="182"/>
      <c r="Z617" s="182"/>
      <c r="AB617" s="182"/>
    </row>
    <row r="618" spans="18:28" ht="16.5" customHeight="1">
      <c r="R618" s="182"/>
      <c r="T618" s="182"/>
      <c r="X618" s="182"/>
      <c r="Z618" s="182"/>
      <c r="AB618" s="182"/>
    </row>
    <row r="619" spans="18:28" ht="16.5" customHeight="1">
      <c r="R619" s="182"/>
      <c r="T619" s="182"/>
      <c r="X619" s="182"/>
      <c r="Z619" s="182"/>
      <c r="AB619" s="182"/>
    </row>
    <row r="620" spans="18:28" ht="16.5" customHeight="1">
      <c r="R620" s="182"/>
      <c r="T620" s="182"/>
      <c r="X620" s="182"/>
      <c r="Z620" s="182"/>
      <c r="AB620" s="182"/>
    </row>
    <row r="621" spans="18:28" ht="16.5" customHeight="1">
      <c r="R621" s="182"/>
      <c r="T621" s="182"/>
      <c r="X621" s="182"/>
      <c r="Z621" s="182"/>
      <c r="AB621" s="182"/>
    </row>
    <row r="622" spans="18:28" ht="16.5" customHeight="1">
      <c r="R622" s="182"/>
      <c r="T622" s="182"/>
      <c r="X622" s="182"/>
      <c r="Z622" s="182"/>
      <c r="AB622" s="182"/>
    </row>
    <row r="623" spans="18:28" ht="16.5" customHeight="1">
      <c r="R623" s="182"/>
      <c r="T623" s="182"/>
      <c r="X623" s="182"/>
      <c r="Z623" s="182"/>
      <c r="AB623" s="182"/>
    </row>
    <row r="624" spans="18:28" ht="16.5" customHeight="1">
      <c r="R624" s="182"/>
      <c r="T624" s="182"/>
      <c r="X624" s="182"/>
      <c r="Z624" s="182"/>
      <c r="AB624" s="182"/>
    </row>
    <row r="625" spans="18:28" ht="16.5" customHeight="1">
      <c r="R625" s="182"/>
      <c r="T625" s="182"/>
      <c r="X625" s="182"/>
      <c r="Z625" s="182"/>
      <c r="AB625" s="182"/>
    </row>
    <row r="626" spans="18:28" ht="16.5" customHeight="1">
      <c r="R626" s="182"/>
      <c r="T626" s="182"/>
      <c r="X626" s="182"/>
      <c r="Z626" s="182"/>
      <c r="AB626" s="182"/>
    </row>
    <row r="627" spans="18:28" ht="16.5" customHeight="1">
      <c r="R627" s="182"/>
      <c r="T627" s="182"/>
      <c r="X627" s="182"/>
      <c r="Z627" s="182"/>
      <c r="AB627" s="182"/>
    </row>
    <row r="628" spans="18:28" ht="16.5" customHeight="1">
      <c r="R628" s="182"/>
      <c r="T628" s="182"/>
      <c r="X628" s="182"/>
      <c r="Z628" s="182"/>
      <c r="AB628" s="182"/>
    </row>
    <row r="629" spans="18:28" ht="16.5" customHeight="1">
      <c r="R629" s="182"/>
      <c r="T629" s="182"/>
      <c r="X629" s="182"/>
      <c r="Z629" s="182"/>
      <c r="AB629" s="182"/>
    </row>
    <row r="630" spans="18:28" ht="16.5" customHeight="1">
      <c r="R630" s="182"/>
      <c r="T630" s="182"/>
      <c r="X630" s="182"/>
      <c r="Z630" s="182"/>
      <c r="AB630" s="182"/>
    </row>
    <row r="631" spans="18:28" ht="16.5" customHeight="1">
      <c r="R631" s="182"/>
      <c r="T631" s="182"/>
      <c r="X631" s="182"/>
      <c r="Z631" s="182"/>
      <c r="AB631" s="182"/>
    </row>
    <row r="632" spans="18:28" ht="16.5" customHeight="1">
      <c r="R632" s="182"/>
      <c r="T632" s="182"/>
      <c r="X632" s="182"/>
      <c r="Z632" s="182"/>
      <c r="AB632" s="182"/>
    </row>
    <row r="633" spans="18:28" ht="16.5" customHeight="1">
      <c r="R633" s="182"/>
      <c r="T633" s="182"/>
      <c r="X633" s="182"/>
      <c r="Z633" s="182"/>
      <c r="AB633" s="182"/>
    </row>
    <row r="634" spans="18:28" ht="16.5" customHeight="1">
      <c r="R634" s="182"/>
      <c r="T634" s="182"/>
      <c r="X634" s="182"/>
      <c r="Z634" s="182"/>
      <c r="AB634" s="182"/>
    </row>
    <row r="635" spans="18:28" ht="16.5" customHeight="1">
      <c r="R635" s="182"/>
      <c r="T635" s="182"/>
      <c r="X635" s="182"/>
      <c r="Z635" s="182"/>
      <c r="AB635" s="182"/>
    </row>
    <row r="636" spans="18:28" ht="16.5" customHeight="1">
      <c r="R636" s="182"/>
      <c r="T636" s="182"/>
      <c r="X636" s="182"/>
      <c r="Z636" s="182"/>
      <c r="AB636" s="182"/>
    </row>
    <row r="637" spans="18:28" ht="16.5" customHeight="1">
      <c r="R637" s="182"/>
      <c r="T637" s="182"/>
      <c r="X637" s="182"/>
      <c r="Z637" s="182"/>
      <c r="AB637" s="182"/>
    </row>
    <row r="638" spans="18:28" ht="16.5" customHeight="1">
      <c r="R638" s="182"/>
      <c r="T638" s="182"/>
      <c r="X638" s="182"/>
      <c r="Z638" s="182"/>
      <c r="AB638" s="182"/>
    </row>
    <row r="639" spans="18:28" ht="16.5" customHeight="1">
      <c r="R639" s="182"/>
      <c r="T639" s="182"/>
      <c r="X639" s="182"/>
      <c r="Z639" s="182"/>
      <c r="AB639" s="182"/>
    </row>
    <row r="640" spans="18:28" ht="16.5" customHeight="1">
      <c r="R640" s="182"/>
      <c r="T640" s="182"/>
      <c r="X640" s="182"/>
      <c r="Z640" s="182"/>
      <c r="AB640" s="182"/>
    </row>
    <row r="641" spans="18:28" ht="16.5" customHeight="1">
      <c r="R641" s="182"/>
      <c r="T641" s="182"/>
      <c r="X641" s="182"/>
      <c r="Z641" s="182"/>
      <c r="AB641" s="182"/>
    </row>
    <row r="642" spans="18:28" ht="16.5" customHeight="1">
      <c r="R642" s="182"/>
      <c r="T642" s="182"/>
      <c r="X642" s="182"/>
      <c r="Z642" s="182"/>
      <c r="AB642" s="182"/>
    </row>
    <row r="643" spans="18:28" ht="16.5" customHeight="1">
      <c r="R643" s="182"/>
      <c r="T643" s="182"/>
      <c r="X643" s="182"/>
      <c r="Z643" s="182"/>
      <c r="AB643" s="182"/>
    </row>
    <row r="644" spans="18:28" ht="16.5" customHeight="1">
      <c r="R644" s="182"/>
      <c r="T644" s="182"/>
      <c r="X644" s="182"/>
      <c r="Z644" s="182"/>
      <c r="AB644" s="182"/>
    </row>
    <row r="645" spans="18:28" ht="16.5" customHeight="1">
      <c r="R645" s="182"/>
      <c r="T645" s="182"/>
      <c r="X645" s="182"/>
      <c r="Z645" s="182"/>
      <c r="AB645" s="182"/>
    </row>
    <row r="646" spans="18:28" ht="16.5" customHeight="1">
      <c r="R646" s="182"/>
      <c r="T646" s="182"/>
      <c r="X646" s="182"/>
      <c r="Z646" s="182"/>
      <c r="AB646" s="182"/>
    </row>
    <row r="647" spans="18:28" ht="16.5" customHeight="1">
      <c r="R647" s="182"/>
      <c r="T647" s="182"/>
      <c r="X647" s="182"/>
      <c r="Z647" s="182"/>
      <c r="AB647" s="182"/>
    </row>
    <row r="648" spans="18:28" ht="16.5" customHeight="1">
      <c r="R648" s="182"/>
      <c r="T648" s="182"/>
      <c r="X648" s="182"/>
      <c r="Z648" s="182"/>
      <c r="AB648" s="182"/>
    </row>
    <row r="649" spans="18:28" ht="16.5" customHeight="1">
      <c r="R649" s="182"/>
      <c r="T649" s="182"/>
      <c r="X649" s="182"/>
      <c r="Z649" s="182"/>
      <c r="AB649" s="182"/>
    </row>
    <row r="650" spans="18:28" ht="16.5" customHeight="1">
      <c r="R650" s="182"/>
      <c r="T650" s="182"/>
      <c r="X650" s="182"/>
      <c r="Z650" s="182"/>
      <c r="AB650" s="182"/>
    </row>
    <row r="651" spans="18:28" ht="16.5" customHeight="1">
      <c r="R651" s="182"/>
      <c r="T651" s="182"/>
      <c r="X651" s="182"/>
      <c r="Z651" s="182"/>
      <c r="AB651" s="182"/>
    </row>
    <row r="652" spans="18:28" ht="16.5" customHeight="1">
      <c r="R652" s="182"/>
      <c r="T652" s="182"/>
      <c r="X652" s="182"/>
      <c r="Z652" s="182"/>
      <c r="AB652" s="182"/>
    </row>
    <row r="653" spans="18:28" ht="16.5" customHeight="1">
      <c r="R653" s="182"/>
      <c r="T653" s="182"/>
      <c r="X653" s="182"/>
      <c r="Z653" s="182"/>
      <c r="AB653" s="182"/>
    </row>
    <row r="654" spans="18:28" ht="16.5" customHeight="1">
      <c r="R654" s="182"/>
      <c r="T654" s="182"/>
      <c r="X654" s="182"/>
      <c r="Z654" s="182"/>
      <c r="AB654" s="182"/>
    </row>
    <row r="655" spans="18:28" ht="16.5" customHeight="1">
      <c r="R655" s="182"/>
      <c r="T655" s="182"/>
      <c r="X655" s="182"/>
      <c r="Z655" s="182"/>
      <c r="AB655" s="182"/>
    </row>
    <row r="656" spans="18:28" ht="16.5" customHeight="1">
      <c r="R656" s="182"/>
      <c r="T656" s="182"/>
      <c r="X656" s="182"/>
      <c r="Z656" s="182"/>
      <c r="AB656" s="182"/>
    </row>
    <row r="657" spans="18:28" ht="16.5" customHeight="1">
      <c r="R657" s="182"/>
      <c r="T657" s="182"/>
      <c r="X657" s="182"/>
      <c r="Z657" s="182"/>
      <c r="AB657" s="182"/>
    </row>
    <row r="658" spans="18:28" ht="16.5" customHeight="1">
      <c r="R658" s="182"/>
      <c r="T658" s="182"/>
      <c r="X658" s="182"/>
      <c r="Z658" s="182"/>
      <c r="AB658" s="182"/>
    </row>
    <row r="659" spans="18:28" ht="16.5" customHeight="1">
      <c r="R659" s="182"/>
      <c r="T659" s="182"/>
      <c r="X659" s="182"/>
      <c r="Z659" s="182"/>
      <c r="AB659" s="182"/>
    </row>
    <row r="660" spans="18:28" ht="16.5" customHeight="1">
      <c r="R660" s="182"/>
      <c r="T660" s="182"/>
      <c r="X660" s="182"/>
      <c r="Z660" s="182"/>
      <c r="AB660" s="182"/>
    </row>
    <row r="661" spans="18:28" ht="16.5" customHeight="1">
      <c r="R661" s="182"/>
      <c r="T661" s="182"/>
      <c r="X661" s="182"/>
      <c r="Z661" s="182"/>
      <c r="AB661" s="182"/>
    </row>
    <row r="662" spans="18:28" ht="16.5" customHeight="1">
      <c r="R662" s="182"/>
      <c r="T662" s="182"/>
      <c r="X662" s="182"/>
      <c r="Z662" s="182"/>
      <c r="AB662" s="182"/>
    </row>
    <row r="663" spans="18:28" ht="16.5" customHeight="1">
      <c r="R663" s="182"/>
      <c r="T663" s="182"/>
      <c r="X663" s="182"/>
      <c r="Z663" s="182"/>
      <c r="AB663" s="182"/>
    </row>
    <row r="664" spans="18:28" ht="16.5" customHeight="1">
      <c r="R664" s="182"/>
      <c r="T664" s="182"/>
      <c r="X664" s="182"/>
      <c r="Z664" s="182"/>
      <c r="AB664" s="182"/>
    </row>
    <row r="665" spans="18:28" ht="16.5" customHeight="1">
      <c r="R665" s="182"/>
      <c r="T665" s="182"/>
      <c r="X665" s="182"/>
      <c r="Z665" s="182"/>
      <c r="AB665" s="182"/>
    </row>
    <row r="666" spans="18:28" ht="16.5" customHeight="1">
      <c r="R666" s="182"/>
      <c r="T666" s="182"/>
      <c r="X666" s="182"/>
      <c r="Z666" s="182"/>
      <c r="AB666" s="182"/>
    </row>
    <row r="667" spans="18:28" ht="16.5" customHeight="1">
      <c r="R667" s="182"/>
      <c r="T667" s="182"/>
      <c r="X667" s="182"/>
      <c r="Z667" s="182"/>
      <c r="AB667" s="182"/>
    </row>
    <row r="668" spans="18:28" ht="16.5" customHeight="1">
      <c r="R668" s="182"/>
      <c r="T668" s="182"/>
      <c r="X668" s="182"/>
      <c r="Z668" s="182"/>
      <c r="AB668" s="182"/>
    </row>
    <row r="669" spans="18:28" ht="16.5" customHeight="1">
      <c r="R669" s="182"/>
      <c r="T669" s="182"/>
      <c r="X669" s="182"/>
      <c r="Z669" s="182"/>
      <c r="AB669" s="182"/>
    </row>
    <row r="670" spans="18:28" ht="16.5" customHeight="1">
      <c r="R670" s="182"/>
      <c r="T670" s="182"/>
      <c r="X670" s="182"/>
      <c r="Z670" s="182"/>
      <c r="AB670" s="182"/>
    </row>
    <row r="671" spans="18:28" ht="16.5" customHeight="1">
      <c r="R671" s="182"/>
      <c r="T671" s="182"/>
      <c r="X671" s="182"/>
      <c r="Z671" s="182"/>
      <c r="AB671" s="182"/>
    </row>
    <row r="672" spans="18:28" ht="16.5" customHeight="1">
      <c r="R672" s="182"/>
      <c r="T672" s="182"/>
      <c r="X672" s="182"/>
      <c r="Z672" s="182"/>
      <c r="AB672" s="182"/>
    </row>
    <row r="673" spans="18:28" ht="16.5" customHeight="1">
      <c r="R673" s="182"/>
      <c r="T673" s="182"/>
      <c r="X673" s="182"/>
      <c r="Z673" s="182"/>
      <c r="AB673" s="182"/>
    </row>
    <row r="674" spans="18:28" ht="16.5" customHeight="1">
      <c r="R674" s="182"/>
      <c r="T674" s="182"/>
      <c r="X674" s="182"/>
      <c r="Z674" s="182"/>
      <c r="AB674" s="182"/>
    </row>
    <row r="675" spans="18:28" ht="16.5" customHeight="1">
      <c r="R675" s="182"/>
      <c r="T675" s="182"/>
      <c r="X675" s="182"/>
      <c r="Z675" s="182"/>
      <c r="AB675" s="182"/>
    </row>
    <row r="676" spans="18:28" ht="16.5" customHeight="1">
      <c r="R676" s="182"/>
      <c r="T676" s="182"/>
      <c r="X676" s="182"/>
      <c r="Z676" s="182"/>
      <c r="AB676" s="182"/>
    </row>
    <row r="677" spans="18:28" ht="16.5" customHeight="1">
      <c r="R677" s="182"/>
      <c r="T677" s="182"/>
      <c r="X677" s="182"/>
      <c r="Z677" s="182"/>
      <c r="AB677" s="182"/>
    </row>
    <row r="678" spans="18:28" ht="16.5" customHeight="1">
      <c r="R678" s="182"/>
      <c r="T678" s="182"/>
      <c r="X678" s="182"/>
      <c r="Z678" s="182"/>
      <c r="AB678" s="182"/>
    </row>
    <row r="679" spans="18:28" ht="16.5" customHeight="1">
      <c r="R679" s="182"/>
      <c r="T679" s="182"/>
      <c r="X679" s="182"/>
      <c r="Z679" s="182"/>
      <c r="AB679" s="182"/>
    </row>
    <row r="680" spans="18:28" ht="16.5" customHeight="1">
      <c r="R680" s="182"/>
      <c r="T680" s="182"/>
      <c r="X680" s="182"/>
      <c r="Z680" s="182"/>
      <c r="AB680" s="182"/>
    </row>
    <row r="681" spans="18:28" ht="16.5" customHeight="1">
      <c r="R681" s="182"/>
      <c r="T681" s="182"/>
      <c r="X681" s="182"/>
      <c r="Z681" s="182"/>
      <c r="AB681" s="182"/>
    </row>
    <row r="682" spans="18:28" ht="16.5" customHeight="1">
      <c r="R682" s="182"/>
      <c r="T682" s="182"/>
      <c r="X682" s="182"/>
      <c r="Z682" s="182"/>
      <c r="AB682" s="182"/>
    </row>
    <row r="683" spans="18:28" ht="16.5" customHeight="1">
      <c r="R683" s="182"/>
      <c r="T683" s="182"/>
      <c r="X683" s="182"/>
      <c r="Z683" s="182"/>
      <c r="AB683" s="182"/>
    </row>
    <row r="684" spans="18:26" ht="16.5" customHeight="1">
      <c r="R684" s="182"/>
      <c r="T684" s="182"/>
      <c r="X684" s="182"/>
      <c r="Z684" s="182"/>
    </row>
    <row r="685" spans="18:26" ht="16.5" customHeight="1">
      <c r="R685" s="182"/>
      <c r="T685" s="182"/>
      <c r="X685" s="182"/>
      <c r="Z685" s="182"/>
    </row>
    <row r="686" spans="18:26" ht="16.5" customHeight="1">
      <c r="R686" s="182"/>
      <c r="T686" s="182"/>
      <c r="X686" s="182"/>
      <c r="Z686" s="182"/>
    </row>
    <row r="687" spans="18:26" ht="16.5" customHeight="1">
      <c r="R687" s="182"/>
      <c r="T687" s="182"/>
      <c r="X687" s="182"/>
      <c r="Z687" s="182"/>
    </row>
    <row r="688" spans="18:26" ht="16.5" customHeight="1">
      <c r="R688" s="182"/>
      <c r="X688" s="182"/>
      <c r="Z688" s="182"/>
    </row>
    <row r="689" spans="18:26" ht="16.5" customHeight="1">
      <c r="R689" s="182"/>
      <c r="X689" s="182"/>
      <c r="Z689" s="182"/>
    </row>
    <row r="690" spans="18:26" ht="16.5" customHeight="1">
      <c r="R690" s="182"/>
      <c r="X690" s="182"/>
      <c r="Z690" s="182"/>
    </row>
    <row r="691" spans="18:26" ht="16.5" customHeight="1">
      <c r="R691" s="182"/>
      <c r="X691" s="182"/>
      <c r="Z691" s="182"/>
    </row>
    <row r="692" spans="18:26" ht="16.5" customHeight="1">
      <c r="R692" s="182"/>
      <c r="X692" s="182"/>
      <c r="Z692" s="182"/>
    </row>
    <row r="693" spans="18:26" ht="16.5" customHeight="1">
      <c r="R693" s="182"/>
      <c r="X693" s="182"/>
      <c r="Z693" s="182"/>
    </row>
    <row r="694" spans="18:26" ht="16.5" customHeight="1">
      <c r="R694" s="182"/>
      <c r="X694" s="182"/>
      <c r="Z694" s="182"/>
    </row>
    <row r="695" spans="18:26" ht="16.5" customHeight="1">
      <c r="R695" s="182"/>
      <c r="X695" s="182"/>
      <c r="Z695" s="182"/>
    </row>
    <row r="696" spans="18:26" ht="16.5" customHeight="1">
      <c r="R696" s="182"/>
      <c r="X696" s="182"/>
      <c r="Z696" s="182"/>
    </row>
    <row r="697" spans="18:26" ht="16.5" customHeight="1">
      <c r="R697" s="182"/>
      <c r="X697" s="182"/>
      <c r="Z697" s="182"/>
    </row>
    <row r="698" spans="18:26" ht="16.5" customHeight="1">
      <c r="R698" s="182"/>
      <c r="X698" s="182"/>
      <c r="Z698" s="182"/>
    </row>
    <row r="699" spans="18:26" ht="16.5" customHeight="1">
      <c r="R699" s="182"/>
      <c r="X699" s="182"/>
      <c r="Z699" s="182"/>
    </row>
    <row r="700" spans="18:26" ht="16.5" customHeight="1">
      <c r="R700" s="182"/>
      <c r="X700" s="182"/>
      <c r="Z700" s="182"/>
    </row>
    <row r="701" spans="18:26" ht="16.5" customHeight="1">
      <c r="R701" s="182"/>
      <c r="X701" s="182"/>
      <c r="Z701" s="182"/>
    </row>
    <row r="702" spans="18:26" ht="16.5" customHeight="1">
      <c r="R702" s="182"/>
      <c r="X702" s="182"/>
      <c r="Z702" s="182"/>
    </row>
    <row r="703" spans="18:26" ht="16.5" customHeight="1">
      <c r="R703" s="182"/>
      <c r="X703" s="182"/>
      <c r="Z703" s="182"/>
    </row>
    <row r="704" spans="18:26" ht="16.5" customHeight="1">
      <c r="R704" s="182"/>
      <c r="X704" s="182"/>
      <c r="Z704" s="182"/>
    </row>
    <row r="705" spans="18:26" ht="16.5" customHeight="1">
      <c r="R705" s="182"/>
      <c r="X705" s="182"/>
      <c r="Z705" s="182"/>
    </row>
    <row r="706" spans="18:26" ht="16.5" customHeight="1">
      <c r="R706" s="182"/>
      <c r="X706" s="182"/>
      <c r="Z706" s="182"/>
    </row>
    <row r="707" spans="18:26" ht="16.5" customHeight="1">
      <c r="R707" s="182"/>
      <c r="X707" s="182"/>
      <c r="Z707" s="182"/>
    </row>
    <row r="708" spans="18:26" ht="16.5" customHeight="1">
      <c r="R708" s="182"/>
      <c r="X708" s="182"/>
      <c r="Z708" s="182"/>
    </row>
    <row r="709" spans="18:26" ht="16.5" customHeight="1">
      <c r="R709" s="182"/>
      <c r="X709" s="182"/>
      <c r="Z709" s="182"/>
    </row>
    <row r="710" spans="18:26" ht="16.5" customHeight="1">
      <c r="R710" s="182"/>
      <c r="X710" s="182"/>
      <c r="Z710" s="182"/>
    </row>
    <row r="711" spans="18:26" ht="16.5" customHeight="1">
      <c r="R711" s="182"/>
      <c r="X711" s="182"/>
      <c r="Z711" s="182"/>
    </row>
    <row r="712" spans="18:26" ht="16.5" customHeight="1">
      <c r="R712" s="182"/>
      <c r="X712" s="182"/>
      <c r="Z712" s="182"/>
    </row>
    <row r="713" spans="18:26" ht="16.5" customHeight="1">
      <c r="R713" s="182"/>
      <c r="X713" s="182"/>
      <c r="Z713" s="182"/>
    </row>
    <row r="714" spans="18:26" ht="16.5" customHeight="1">
      <c r="R714" s="182"/>
      <c r="X714" s="182"/>
      <c r="Z714" s="182"/>
    </row>
    <row r="715" spans="18:26" ht="16.5" customHeight="1">
      <c r="R715" s="182"/>
      <c r="X715" s="182"/>
      <c r="Z715" s="182"/>
    </row>
    <row r="716" spans="18:26" ht="16.5" customHeight="1">
      <c r="R716" s="182"/>
      <c r="X716" s="182"/>
      <c r="Z716" s="182"/>
    </row>
    <row r="717" spans="18:26" ht="16.5" customHeight="1">
      <c r="R717" s="182"/>
      <c r="X717" s="182"/>
      <c r="Z717" s="182"/>
    </row>
    <row r="718" spans="18:26" ht="16.5" customHeight="1">
      <c r="R718" s="182"/>
      <c r="X718" s="182"/>
      <c r="Z718" s="182"/>
    </row>
    <row r="719" spans="18:26" ht="16.5" customHeight="1">
      <c r="R719" s="182"/>
      <c r="X719" s="182"/>
      <c r="Z719" s="182"/>
    </row>
    <row r="720" spans="18:26" ht="16.5" customHeight="1">
      <c r="R720" s="182"/>
      <c r="X720" s="182"/>
      <c r="Z720" s="182"/>
    </row>
    <row r="721" spans="18:26" ht="16.5" customHeight="1">
      <c r="R721" s="182"/>
      <c r="X721" s="182"/>
      <c r="Z721" s="182"/>
    </row>
    <row r="722" spans="18:26" ht="16.5" customHeight="1">
      <c r="R722" s="182"/>
      <c r="X722" s="182"/>
      <c r="Z722" s="182"/>
    </row>
    <row r="723" spans="18:26" ht="16.5" customHeight="1">
      <c r="R723" s="182"/>
      <c r="X723" s="182"/>
      <c r="Z723" s="182"/>
    </row>
    <row r="724" spans="18:26" ht="16.5" customHeight="1">
      <c r="R724" s="182"/>
      <c r="X724" s="182"/>
      <c r="Z724" s="182"/>
    </row>
    <row r="725" spans="18:26" ht="16.5" customHeight="1">
      <c r="R725" s="182"/>
      <c r="X725" s="182"/>
      <c r="Z725" s="182"/>
    </row>
    <row r="726" spans="18:26" ht="16.5" customHeight="1">
      <c r="R726" s="182"/>
      <c r="X726" s="182"/>
      <c r="Z726" s="182"/>
    </row>
    <row r="727" spans="18:26" ht="16.5" customHeight="1">
      <c r="R727" s="182"/>
      <c r="X727" s="182"/>
      <c r="Z727" s="182"/>
    </row>
    <row r="728" spans="18:26" ht="16.5" customHeight="1">
      <c r="R728" s="182"/>
      <c r="X728" s="182"/>
      <c r="Z728" s="182"/>
    </row>
    <row r="729" spans="18:26" ht="16.5" customHeight="1">
      <c r="R729" s="182"/>
      <c r="X729" s="182"/>
      <c r="Z729" s="182"/>
    </row>
    <row r="730" spans="18:26" ht="16.5" customHeight="1">
      <c r="R730" s="182"/>
      <c r="X730" s="182"/>
      <c r="Z730" s="182"/>
    </row>
    <row r="731" spans="18:26" ht="16.5" customHeight="1">
      <c r="R731" s="182"/>
      <c r="X731" s="182"/>
      <c r="Z731" s="182"/>
    </row>
    <row r="732" spans="18:26" ht="16.5" customHeight="1">
      <c r="R732" s="182"/>
      <c r="X732" s="182"/>
      <c r="Z732" s="182"/>
    </row>
    <row r="733" spans="18:26" ht="16.5" customHeight="1">
      <c r="R733" s="182"/>
      <c r="X733" s="182"/>
      <c r="Z733" s="182"/>
    </row>
    <row r="734" spans="18:26" ht="16.5" customHeight="1">
      <c r="R734" s="182"/>
      <c r="X734" s="182"/>
      <c r="Z734" s="182"/>
    </row>
    <row r="735" spans="18:26" ht="16.5" customHeight="1">
      <c r="R735" s="182"/>
      <c r="X735" s="182"/>
      <c r="Z735" s="182"/>
    </row>
    <row r="736" spans="18:26" ht="16.5" customHeight="1">
      <c r="R736" s="182"/>
      <c r="X736" s="182"/>
      <c r="Z736" s="182"/>
    </row>
    <row r="737" spans="18:26" ht="16.5" customHeight="1">
      <c r="R737" s="182"/>
      <c r="X737" s="182"/>
      <c r="Z737" s="182"/>
    </row>
    <row r="738" spans="18:26" ht="16.5" customHeight="1">
      <c r="R738" s="182"/>
      <c r="X738" s="182"/>
      <c r="Z738" s="182"/>
    </row>
    <row r="739" spans="18:26" ht="16.5" customHeight="1">
      <c r="R739" s="182"/>
      <c r="X739" s="182"/>
      <c r="Z739" s="182"/>
    </row>
    <row r="740" spans="18:26" ht="16.5" customHeight="1">
      <c r="R740" s="182"/>
      <c r="X740" s="182"/>
      <c r="Z740" s="182"/>
    </row>
    <row r="741" spans="18:26" ht="16.5" customHeight="1">
      <c r="R741" s="182"/>
      <c r="X741" s="182"/>
      <c r="Z741" s="182"/>
    </row>
    <row r="742" spans="18:26" ht="16.5" customHeight="1">
      <c r="R742" s="182"/>
      <c r="X742" s="182"/>
      <c r="Z742" s="182"/>
    </row>
    <row r="743" spans="18:26" ht="16.5" customHeight="1">
      <c r="R743" s="182"/>
      <c r="X743" s="182"/>
      <c r="Z743" s="182"/>
    </row>
    <row r="744" spans="18:26" ht="16.5" customHeight="1">
      <c r="R744" s="182"/>
      <c r="X744" s="182"/>
      <c r="Z744" s="182"/>
    </row>
    <row r="745" spans="18:26" ht="16.5" customHeight="1">
      <c r="R745" s="182"/>
      <c r="X745" s="182"/>
      <c r="Z745" s="182"/>
    </row>
    <row r="746" spans="18:26" ht="16.5" customHeight="1">
      <c r="R746" s="182"/>
      <c r="X746" s="182"/>
      <c r="Z746" s="182"/>
    </row>
    <row r="747" spans="24:26" ht="16.5" customHeight="1">
      <c r="X747" s="182"/>
      <c r="Z747" s="182"/>
    </row>
    <row r="748" spans="24:26" ht="16.5" customHeight="1">
      <c r="X748" s="182"/>
      <c r="Z748" s="182"/>
    </row>
    <row r="749" spans="24:26" ht="16.5" customHeight="1">
      <c r="X749" s="182"/>
      <c r="Z749" s="182"/>
    </row>
    <row r="750" spans="24:26" ht="16.5" customHeight="1">
      <c r="X750" s="182"/>
      <c r="Z750" s="182"/>
    </row>
    <row r="751" spans="24:26" ht="16.5" customHeight="1">
      <c r="X751" s="182"/>
      <c r="Z751" s="182"/>
    </row>
    <row r="752" spans="24:26" ht="16.5" customHeight="1">
      <c r="X752" s="182"/>
      <c r="Z752" s="182"/>
    </row>
    <row r="753" spans="24:26" ht="16.5" customHeight="1">
      <c r="X753" s="182"/>
      <c r="Z753" s="182"/>
    </row>
    <row r="754" spans="24:26" ht="16.5" customHeight="1">
      <c r="X754" s="182"/>
      <c r="Z754" s="182"/>
    </row>
    <row r="755" spans="24:26" ht="16.5" customHeight="1">
      <c r="X755" s="182"/>
      <c r="Z755" s="182"/>
    </row>
    <row r="756" spans="24:26" ht="16.5" customHeight="1">
      <c r="X756" s="182"/>
      <c r="Z756" s="182"/>
    </row>
    <row r="757" spans="24:26" ht="16.5" customHeight="1">
      <c r="X757" s="182"/>
      <c r="Z757" s="182"/>
    </row>
    <row r="758" spans="24:26" ht="16.5" customHeight="1">
      <c r="X758" s="182"/>
      <c r="Z758" s="182"/>
    </row>
    <row r="759" spans="24:26" ht="16.5" customHeight="1">
      <c r="X759" s="182"/>
      <c r="Z759" s="182"/>
    </row>
    <row r="760" spans="24:26" ht="16.5" customHeight="1">
      <c r="X760" s="182"/>
      <c r="Z760" s="182"/>
    </row>
    <row r="761" spans="24:26" ht="16.5" customHeight="1">
      <c r="X761" s="182"/>
      <c r="Z761" s="182"/>
    </row>
    <row r="762" spans="24:26" ht="16.5" customHeight="1">
      <c r="X762" s="182"/>
      <c r="Z762" s="182"/>
    </row>
    <row r="763" spans="24:26" ht="16.5" customHeight="1">
      <c r="X763" s="182"/>
      <c r="Z763" s="182"/>
    </row>
    <row r="764" spans="24:26" ht="16.5" customHeight="1">
      <c r="X764" s="182"/>
      <c r="Z764" s="182"/>
    </row>
    <row r="765" spans="24:26" ht="16.5" customHeight="1">
      <c r="X765" s="182"/>
      <c r="Z765" s="182"/>
    </row>
    <row r="766" spans="24:26" ht="16.5" customHeight="1">
      <c r="X766" s="182"/>
      <c r="Z766" s="182"/>
    </row>
    <row r="767" spans="24:26" ht="16.5" customHeight="1">
      <c r="X767" s="182"/>
      <c r="Z767" s="182"/>
    </row>
    <row r="768" spans="24:26" ht="16.5" customHeight="1">
      <c r="X768" s="182"/>
      <c r="Z768" s="182"/>
    </row>
    <row r="769" spans="24:26" ht="16.5" customHeight="1">
      <c r="X769" s="182"/>
      <c r="Z769" s="182"/>
    </row>
    <row r="770" spans="24:26" ht="16.5" customHeight="1">
      <c r="X770" s="182"/>
      <c r="Z770" s="182"/>
    </row>
    <row r="771" spans="24:26" ht="16.5" customHeight="1">
      <c r="X771" s="182"/>
      <c r="Z771" s="182"/>
    </row>
    <row r="772" spans="24:26" ht="16.5" customHeight="1">
      <c r="X772" s="182"/>
      <c r="Z772" s="182"/>
    </row>
    <row r="773" spans="24:26" ht="16.5" customHeight="1">
      <c r="X773" s="182"/>
      <c r="Z773" s="182"/>
    </row>
    <row r="774" spans="24:26" ht="16.5" customHeight="1">
      <c r="X774" s="182"/>
      <c r="Z774" s="182"/>
    </row>
    <row r="775" spans="24:26" ht="16.5" customHeight="1">
      <c r="X775" s="182"/>
      <c r="Z775" s="182"/>
    </row>
    <row r="776" spans="24:26" ht="16.5" customHeight="1">
      <c r="X776" s="182"/>
      <c r="Z776" s="182"/>
    </row>
    <row r="777" spans="24:26" ht="16.5" customHeight="1">
      <c r="X777" s="182"/>
      <c r="Z777" s="182"/>
    </row>
    <row r="778" spans="24:26" ht="16.5" customHeight="1">
      <c r="X778" s="182"/>
      <c r="Z778" s="182"/>
    </row>
    <row r="779" spans="24:26" ht="16.5" customHeight="1">
      <c r="X779" s="182"/>
      <c r="Z779" s="182"/>
    </row>
    <row r="780" spans="24:26" ht="16.5" customHeight="1">
      <c r="X780" s="182"/>
      <c r="Z780" s="182"/>
    </row>
    <row r="781" ht="16.5" customHeight="1">
      <c r="Z781" s="182"/>
    </row>
    <row r="782" ht="16.5" customHeight="1">
      <c r="Z782" s="182"/>
    </row>
    <row r="783" ht="16.5" customHeight="1">
      <c r="Z783" s="182"/>
    </row>
    <row r="784" ht="16.5" customHeight="1">
      <c r="Z784" s="182"/>
    </row>
    <row r="785" ht="16.5" customHeight="1">
      <c r="Z785" s="182"/>
    </row>
    <row r="786" ht="16.5" customHeight="1">
      <c r="Z786" s="182"/>
    </row>
    <row r="787" ht="16.5" customHeight="1">
      <c r="Z787" s="182"/>
    </row>
    <row r="788" ht="16.5" customHeight="1">
      <c r="Z788" s="182"/>
    </row>
    <row r="789" ht="16.5" customHeight="1">
      <c r="Z789" s="182"/>
    </row>
    <row r="790" ht="16.5" customHeight="1">
      <c r="Z790" s="182"/>
    </row>
    <row r="791" ht="16.5" customHeight="1">
      <c r="Z791" s="182"/>
    </row>
    <row r="792" ht="16.5" customHeight="1">
      <c r="Z792" s="182"/>
    </row>
    <row r="793" ht="16.5" customHeight="1">
      <c r="Z793" s="182"/>
    </row>
    <row r="794" ht="16.5" customHeight="1">
      <c r="Z794" s="182"/>
    </row>
    <row r="795" ht="16.5" customHeight="1">
      <c r="Z795" s="182"/>
    </row>
    <row r="796" ht="16.5" customHeight="1">
      <c r="Z796" s="182"/>
    </row>
    <row r="797" ht="16.5" customHeight="1">
      <c r="Z797" s="182"/>
    </row>
    <row r="798" ht="16.5" customHeight="1">
      <c r="Z798" s="182"/>
    </row>
    <row r="799" ht="16.5" customHeight="1">
      <c r="Z799" s="182"/>
    </row>
    <row r="800" ht="16.5" customHeight="1">
      <c r="Z800" s="182"/>
    </row>
    <row r="801" ht="16.5" customHeight="1">
      <c r="Z801" s="182"/>
    </row>
    <row r="802" ht="16.5" customHeight="1">
      <c r="Z802" s="182"/>
    </row>
    <row r="803" ht="16.5" customHeight="1">
      <c r="Z803" s="182"/>
    </row>
    <row r="804" ht="16.5" customHeight="1">
      <c r="Z804" s="182"/>
    </row>
    <row r="805" ht="16.5" customHeight="1">
      <c r="Z805" s="182"/>
    </row>
    <row r="806" ht="16.5" customHeight="1">
      <c r="Z806" s="182"/>
    </row>
    <row r="807" ht="16.5" customHeight="1">
      <c r="Z807" s="182"/>
    </row>
    <row r="808" ht="16.5" customHeight="1">
      <c r="Z808" s="182"/>
    </row>
    <row r="809" ht="16.5" customHeight="1">
      <c r="Z809" s="182"/>
    </row>
    <row r="810" ht="16.5" customHeight="1">
      <c r="Z810" s="182"/>
    </row>
    <row r="811" ht="16.5" customHeight="1">
      <c r="Z811" s="182"/>
    </row>
    <row r="812" ht="16.5" customHeight="1">
      <c r="Z812" s="182"/>
    </row>
    <row r="813" ht="16.5" customHeight="1">
      <c r="Z813" s="182"/>
    </row>
    <row r="814" ht="16.5" customHeight="1">
      <c r="Z814" s="182"/>
    </row>
    <row r="815" ht="16.5" customHeight="1">
      <c r="Z815" s="182"/>
    </row>
    <row r="816" ht="16.5" customHeight="1">
      <c r="Z816" s="182"/>
    </row>
    <row r="817" ht="16.5" customHeight="1">
      <c r="Z817" s="182"/>
    </row>
    <row r="818" ht="16.5" customHeight="1">
      <c r="Z818" s="182"/>
    </row>
    <row r="819" ht="16.5" customHeight="1">
      <c r="Z819" s="182"/>
    </row>
    <row r="820" ht="16.5" customHeight="1">
      <c r="Z820" s="182"/>
    </row>
    <row r="821" ht="16.5" customHeight="1">
      <c r="Z821" s="182"/>
    </row>
    <row r="822" ht="16.5" customHeight="1">
      <c r="Z822" s="182"/>
    </row>
    <row r="823" ht="16.5" customHeight="1">
      <c r="Z823" s="182"/>
    </row>
    <row r="824" ht="16.5" customHeight="1">
      <c r="Z824" s="182"/>
    </row>
    <row r="825" ht="16.5" customHeight="1">
      <c r="Z825" s="182"/>
    </row>
    <row r="826" ht="16.5" customHeight="1">
      <c r="Z826" s="182"/>
    </row>
    <row r="827" ht="16.5" customHeight="1">
      <c r="Z827" s="182"/>
    </row>
    <row r="828" ht="16.5" customHeight="1">
      <c r="Z828" s="182"/>
    </row>
    <row r="829" ht="16.5" customHeight="1">
      <c r="Z829" s="182"/>
    </row>
    <row r="830" ht="16.5" customHeight="1">
      <c r="Z830" s="182"/>
    </row>
    <row r="831" ht="16.5" customHeight="1">
      <c r="Z831" s="182"/>
    </row>
    <row r="832" ht="16.5" customHeight="1">
      <c r="Z832" s="182"/>
    </row>
    <row r="833" ht="16.5" customHeight="1">
      <c r="Z833" s="182"/>
    </row>
    <row r="834" ht="16.5" customHeight="1">
      <c r="Z834" s="182"/>
    </row>
    <row r="835" ht="16.5" customHeight="1">
      <c r="Z835" s="182"/>
    </row>
    <row r="836" ht="16.5" customHeight="1">
      <c r="Z836" s="182"/>
    </row>
    <row r="837" ht="16.5" customHeight="1">
      <c r="Z837" s="182"/>
    </row>
    <row r="838" ht="16.5" customHeight="1">
      <c r="Z838" s="182"/>
    </row>
    <row r="839" ht="16.5" customHeight="1">
      <c r="Z839" s="182"/>
    </row>
    <row r="840" ht="16.5" customHeight="1">
      <c r="Z840" s="182"/>
    </row>
    <row r="841" ht="16.5" customHeight="1">
      <c r="Z841" s="182"/>
    </row>
    <row r="842" ht="16.5" customHeight="1">
      <c r="Z842" s="182"/>
    </row>
    <row r="843" ht="16.5" customHeight="1">
      <c r="Z843" s="182"/>
    </row>
    <row r="844" ht="16.5" customHeight="1">
      <c r="Z844" s="182"/>
    </row>
    <row r="845" ht="16.5" customHeight="1">
      <c r="Z845" s="182"/>
    </row>
    <row r="846" ht="16.5" customHeight="1">
      <c r="Z846" s="182"/>
    </row>
    <row r="847" ht="16.5" customHeight="1">
      <c r="Z847" s="182"/>
    </row>
    <row r="848" ht="16.5" customHeight="1">
      <c r="Z848" s="182"/>
    </row>
    <row r="849" ht="16.5" customHeight="1">
      <c r="Z849" s="182"/>
    </row>
    <row r="850" ht="16.5" customHeight="1">
      <c r="Z850" s="182"/>
    </row>
    <row r="851" ht="16.5" customHeight="1">
      <c r="Z851" s="182"/>
    </row>
    <row r="852" ht="16.5" customHeight="1">
      <c r="Z852" s="182"/>
    </row>
    <row r="853" ht="16.5" customHeight="1">
      <c r="Z853" s="182"/>
    </row>
    <row r="854" ht="16.5" customHeight="1">
      <c r="Z854" s="182"/>
    </row>
    <row r="855" ht="16.5" customHeight="1">
      <c r="Z855" s="182"/>
    </row>
    <row r="856" ht="16.5" customHeight="1">
      <c r="Z856" s="182"/>
    </row>
    <row r="857" ht="16.5" customHeight="1">
      <c r="Z857" s="182"/>
    </row>
    <row r="858" ht="16.5" customHeight="1">
      <c r="Z858" s="182"/>
    </row>
    <row r="859" ht="16.5" customHeight="1">
      <c r="Z859" s="182"/>
    </row>
    <row r="860" ht="16.5" customHeight="1">
      <c r="Z860" s="182"/>
    </row>
    <row r="861" ht="16.5" customHeight="1">
      <c r="Z861" s="182"/>
    </row>
    <row r="862" ht="16.5" customHeight="1">
      <c r="Z862" s="182"/>
    </row>
    <row r="863" ht="16.5" customHeight="1">
      <c r="Z863" s="182"/>
    </row>
    <row r="864" ht="16.5" customHeight="1">
      <c r="Z864" s="182"/>
    </row>
    <row r="865" ht="16.5" customHeight="1">
      <c r="Z865" s="182"/>
    </row>
    <row r="866" ht="16.5" customHeight="1">
      <c r="Z866" s="182"/>
    </row>
    <row r="867" ht="16.5" customHeight="1">
      <c r="Z867" s="182"/>
    </row>
    <row r="868" ht="16.5" customHeight="1">
      <c r="Z868" s="182"/>
    </row>
    <row r="869" ht="16.5" customHeight="1">
      <c r="Z869" s="182"/>
    </row>
    <row r="870" ht="16.5" customHeight="1">
      <c r="Z870" s="182"/>
    </row>
    <row r="871" ht="16.5" customHeight="1">
      <c r="Z871" s="182"/>
    </row>
    <row r="872" ht="16.5" customHeight="1">
      <c r="Z872" s="182"/>
    </row>
    <row r="873" ht="16.5" customHeight="1">
      <c r="Z873" s="182"/>
    </row>
    <row r="874" ht="16.5" customHeight="1">
      <c r="Z874" s="182"/>
    </row>
    <row r="875" ht="16.5" customHeight="1">
      <c r="Z875" s="182"/>
    </row>
    <row r="876" ht="16.5" customHeight="1">
      <c r="Z876" s="182"/>
    </row>
    <row r="877" ht="16.5" customHeight="1">
      <c r="Z877" s="182"/>
    </row>
    <row r="878" ht="16.5" customHeight="1">
      <c r="Z878" s="182"/>
    </row>
    <row r="879" ht="16.5" customHeight="1">
      <c r="Z879" s="182"/>
    </row>
    <row r="880" ht="16.5" customHeight="1">
      <c r="Z880" s="182"/>
    </row>
    <row r="881" ht="16.5" customHeight="1">
      <c r="Z881" s="182"/>
    </row>
    <row r="882" ht="16.5" customHeight="1">
      <c r="Z882" s="182"/>
    </row>
    <row r="883" ht="16.5" customHeight="1">
      <c r="Z883" s="182"/>
    </row>
    <row r="884" ht="16.5" customHeight="1">
      <c r="Z884" s="182"/>
    </row>
    <row r="885" ht="16.5" customHeight="1">
      <c r="Z885" s="182"/>
    </row>
    <row r="886" ht="16.5" customHeight="1">
      <c r="Z886" s="182"/>
    </row>
    <row r="887" ht="16.5" customHeight="1">
      <c r="Z887" s="182"/>
    </row>
    <row r="888" ht="16.5" customHeight="1">
      <c r="Z888" s="182"/>
    </row>
    <row r="889" ht="16.5" customHeight="1">
      <c r="Z889" s="182"/>
    </row>
    <row r="890" ht="16.5" customHeight="1">
      <c r="Z890" s="182"/>
    </row>
    <row r="891" ht="16.5" customHeight="1">
      <c r="Z891" s="182"/>
    </row>
    <row r="892" ht="16.5" customHeight="1">
      <c r="Z892" s="182"/>
    </row>
    <row r="893" ht="16.5" customHeight="1">
      <c r="Z893" s="182"/>
    </row>
    <row r="894" ht="16.5" customHeight="1">
      <c r="Z894" s="182"/>
    </row>
    <row r="895" ht="16.5" customHeight="1">
      <c r="Z895" s="182"/>
    </row>
    <row r="896" ht="16.5" customHeight="1">
      <c r="Z896" s="182"/>
    </row>
    <row r="897" ht="16.5" customHeight="1">
      <c r="Z897" s="182"/>
    </row>
    <row r="898" ht="16.5" customHeight="1">
      <c r="Z898" s="182"/>
    </row>
    <row r="899" ht="16.5" customHeight="1">
      <c r="Z899" s="182"/>
    </row>
    <row r="900" ht="16.5" customHeight="1">
      <c r="Z900" s="182"/>
    </row>
    <row r="901" ht="16.5" customHeight="1">
      <c r="Z901" s="182"/>
    </row>
    <row r="902" ht="16.5" customHeight="1">
      <c r="Z902" s="182"/>
    </row>
    <row r="903" ht="16.5" customHeight="1">
      <c r="Z903" s="182"/>
    </row>
    <row r="904" ht="16.5" customHeight="1">
      <c r="Z904" s="182"/>
    </row>
    <row r="905" ht="16.5" customHeight="1">
      <c r="Z905" s="182"/>
    </row>
    <row r="906" ht="16.5" customHeight="1">
      <c r="Z906" s="182"/>
    </row>
    <row r="907" ht="16.5" customHeight="1">
      <c r="Z907" s="182"/>
    </row>
    <row r="908" ht="16.5" customHeight="1">
      <c r="Z908" s="182"/>
    </row>
    <row r="909" ht="16.5" customHeight="1">
      <c r="Z909" s="182"/>
    </row>
    <row r="910" ht="16.5" customHeight="1">
      <c r="Z910" s="182"/>
    </row>
    <row r="911" ht="16.5" customHeight="1">
      <c r="Z911" s="182"/>
    </row>
    <row r="912" ht="16.5" customHeight="1">
      <c r="Z912" s="182"/>
    </row>
    <row r="913" ht="16.5" customHeight="1">
      <c r="Z913" s="182"/>
    </row>
    <row r="914" ht="16.5" customHeight="1">
      <c r="Z914" s="182"/>
    </row>
  </sheetData>
  <mergeCells count="21">
    <mergeCell ref="B200:D200"/>
    <mergeCell ref="W362:W363"/>
    <mergeCell ref="Y362:Y363"/>
    <mergeCell ref="Z7:Z8"/>
    <mergeCell ref="AA7:AA8"/>
    <mergeCell ref="AB7:AB8"/>
    <mergeCell ref="AC7:AC8"/>
    <mergeCell ref="V7:V8"/>
    <mergeCell ref="W7:W8"/>
    <mergeCell ref="X7:X8"/>
    <mergeCell ref="Y7:Y8"/>
    <mergeCell ref="D1:W1"/>
    <mergeCell ref="A6:W6"/>
    <mergeCell ref="N7:N8"/>
    <mergeCell ref="O7:O8"/>
    <mergeCell ref="P7:P8"/>
    <mergeCell ref="Q7:Q8"/>
    <mergeCell ref="R7:R8"/>
    <mergeCell ref="S7:S8"/>
    <mergeCell ref="T7:T8"/>
    <mergeCell ref="U7:U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workbookViewId="0" topLeftCell="A28">
      <selection activeCell="D54" sqref="D54"/>
    </sheetView>
  </sheetViews>
  <sheetFormatPr defaultColWidth="9.140625" defaultRowHeight="12.75"/>
  <cols>
    <col min="1" max="1" width="7.421875" style="373" customWidth="1"/>
    <col min="2" max="2" width="11.28125" style="373" customWidth="1"/>
    <col min="3" max="3" width="8.8515625" style="373" customWidth="1"/>
    <col min="4" max="4" width="57.7109375" style="373" customWidth="1"/>
    <col min="5" max="5" width="0.13671875" style="373" hidden="1" customWidth="1"/>
    <col min="6" max="6" width="10.7109375" style="373" hidden="1" customWidth="1"/>
    <col min="7" max="7" width="13.00390625" style="373" hidden="1" customWidth="1"/>
    <col min="8" max="8" width="12.00390625" style="373" hidden="1" customWidth="1"/>
    <col min="9" max="9" width="0.13671875" style="373" hidden="1" customWidth="1"/>
    <col min="10" max="10" width="13.8515625" style="373" hidden="1" customWidth="1"/>
    <col min="11" max="11" width="14.00390625" style="373" hidden="1" customWidth="1"/>
    <col min="12" max="12" width="13.00390625" style="373" hidden="1" customWidth="1"/>
    <col min="13" max="13" width="15.140625" style="373" hidden="1" customWidth="1"/>
    <col min="14" max="14" width="0.13671875" style="373" hidden="1" customWidth="1"/>
    <col min="15" max="15" width="14.8515625" style="373" hidden="1" customWidth="1"/>
    <col min="16" max="16" width="12.8515625" style="373" hidden="1" customWidth="1"/>
    <col min="17" max="17" width="16.57421875" style="373" hidden="1" customWidth="1"/>
    <col min="18" max="18" width="13.421875" style="373" hidden="1" customWidth="1"/>
    <col min="19" max="19" width="15.57421875" style="373" hidden="1" customWidth="1"/>
    <col min="20" max="20" width="15.8515625" style="373" hidden="1" customWidth="1"/>
    <col min="21" max="21" width="15.7109375" style="373" hidden="1" customWidth="1"/>
    <col min="22" max="22" width="17.00390625" style="373" hidden="1" customWidth="1"/>
    <col min="23" max="23" width="16.00390625" style="373" hidden="1" customWidth="1"/>
    <col min="24" max="24" width="17.57421875" style="373" hidden="1" customWidth="1"/>
    <col min="25" max="25" width="17.00390625" style="373" hidden="1" customWidth="1"/>
    <col min="26" max="26" width="17.57421875" style="373" hidden="1" customWidth="1"/>
    <col min="27" max="27" width="15.421875" style="373" customWidth="1"/>
    <col min="28" max="28" width="13.7109375" style="373" customWidth="1"/>
    <col min="29" max="29" width="13.421875" style="373" customWidth="1"/>
    <col min="30" max="16384" width="9.140625" style="373" customWidth="1"/>
  </cols>
  <sheetData>
    <row r="1" spans="4:26" ht="18">
      <c r="D1" s="374" t="s">
        <v>438</v>
      </c>
      <c r="E1" s="375" t="s">
        <v>439</v>
      </c>
      <c r="H1" s="376"/>
      <c r="M1" s="377" t="s">
        <v>439</v>
      </c>
      <c r="N1" s="378"/>
      <c r="O1" s="377" t="s">
        <v>439</v>
      </c>
      <c r="P1" s="378"/>
      <c r="Q1" s="377" t="s">
        <v>439</v>
      </c>
      <c r="R1" s="378"/>
      <c r="S1" s="375" t="s">
        <v>438</v>
      </c>
      <c r="U1" s="375" t="s">
        <v>438</v>
      </c>
      <c r="W1" s="377" t="s">
        <v>438</v>
      </c>
      <c r="X1" s="160"/>
      <c r="Z1" s="379" t="s">
        <v>438</v>
      </c>
    </row>
    <row r="2" spans="4:26" ht="18">
      <c r="D2" s="374" t="s">
        <v>189</v>
      </c>
      <c r="E2" s="375" t="s">
        <v>440</v>
      </c>
      <c r="H2" s="376"/>
      <c r="M2" s="377" t="s">
        <v>441</v>
      </c>
      <c r="N2" s="378"/>
      <c r="O2" s="377" t="s">
        <v>441</v>
      </c>
      <c r="P2" s="378"/>
      <c r="Q2" s="377" t="s">
        <v>441</v>
      </c>
      <c r="R2" s="378"/>
      <c r="S2" s="375" t="s">
        <v>442</v>
      </c>
      <c r="U2" s="375" t="s">
        <v>442</v>
      </c>
      <c r="W2" s="377" t="s">
        <v>443</v>
      </c>
      <c r="X2" s="160"/>
      <c r="Z2" s="379" t="s">
        <v>444</v>
      </c>
    </row>
    <row r="3" spans="4:26" ht="18">
      <c r="D3" s="374" t="s">
        <v>3</v>
      </c>
      <c r="E3" s="378"/>
      <c r="Z3" s="379" t="s">
        <v>3</v>
      </c>
    </row>
    <row r="4" spans="4:26" ht="18">
      <c r="D4" s="374" t="s">
        <v>445</v>
      </c>
      <c r="Z4" s="379" t="s">
        <v>446</v>
      </c>
    </row>
    <row r="5" ht="15.75">
      <c r="Z5" s="380"/>
    </row>
    <row r="6" ht="15.75">
      <c r="Z6" s="380"/>
    </row>
    <row r="7" spans="1:27" ht="18">
      <c r="A7" s="164" t="s">
        <v>447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">
      <c r="A8" s="164" t="s">
        <v>448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">
      <c r="A9" s="164" t="s">
        <v>449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</row>
    <row r="11" spans="1:27" ht="18">
      <c r="A11" s="164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</row>
    <row r="12" spans="1:27" ht="15.75">
      <c r="A12" s="383"/>
      <c r="B12" s="383"/>
      <c r="C12" s="383"/>
      <c r="D12" s="383"/>
      <c r="E12" s="383"/>
      <c r="AA12" s="384" t="s">
        <v>450</v>
      </c>
    </row>
    <row r="13" spans="1:29" ht="15.75" customHeight="1">
      <c r="A13" s="385" t="s">
        <v>451</v>
      </c>
      <c r="B13" s="386"/>
      <c r="C13" s="386"/>
      <c r="D13" s="387" t="s">
        <v>452</v>
      </c>
      <c r="E13" s="388" t="s">
        <v>453</v>
      </c>
      <c r="F13" s="389" t="s">
        <v>194</v>
      </c>
      <c r="G13" s="388" t="s">
        <v>454</v>
      </c>
      <c r="H13" s="389" t="s">
        <v>194</v>
      </c>
      <c r="I13" s="388" t="s">
        <v>454</v>
      </c>
      <c r="J13" s="389" t="s">
        <v>194</v>
      </c>
      <c r="K13" s="389" t="s">
        <v>454</v>
      </c>
      <c r="L13" s="390" t="s">
        <v>194</v>
      </c>
      <c r="M13" s="388" t="s">
        <v>455</v>
      </c>
      <c r="N13" s="391" t="s">
        <v>194</v>
      </c>
      <c r="O13" s="391" t="s">
        <v>454</v>
      </c>
      <c r="P13" s="391" t="s">
        <v>194</v>
      </c>
      <c r="Q13" s="391" t="s">
        <v>454</v>
      </c>
      <c r="R13" s="391" t="s">
        <v>194</v>
      </c>
      <c r="S13" s="389" t="s">
        <v>456</v>
      </c>
      <c r="T13" s="389" t="s">
        <v>194</v>
      </c>
      <c r="U13" s="389" t="s">
        <v>457</v>
      </c>
      <c r="V13" s="389" t="s">
        <v>194</v>
      </c>
      <c r="W13" s="389" t="s">
        <v>457</v>
      </c>
      <c r="X13" s="389" t="s">
        <v>194</v>
      </c>
      <c r="Y13" s="389" t="s">
        <v>457</v>
      </c>
      <c r="Z13" s="392" t="s">
        <v>194</v>
      </c>
      <c r="AA13" s="392" t="s">
        <v>458</v>
      </c>
      <c r="AB13" s="393" t="s">
        <v>13</v>
      </c>
      <c r="AC13" s="393" t="s">
        <v>14</v>
      </c>
    </row>
    <row r="14" spans="1:29" ht="15.75">
      <c r="A14" s="394" t="s">
        <v>459</v>
      </c>
      <c r="B14" s="395" t="s">
        <v>8</v>
      </c>
      <c r="C14" s="394" t="s">
        <v>9</v>
      </c>
      <c r="D14" s="396"/>
      <c r="E14" s="397" t="s">
        <v>450</v>
      </c>
      <c r="F14" s="398" t="s">
        <v>460</v>
      </c>
      <c r="G14" s="397" t="s">
        <v>461</v>
      </c>
      <c r="H14" s="398" t="s">
        <v>462</v>
      </c>
      <c r="I14" s="397" t="s">
        <v>461</v>
      </c>
      <c r="J14" s="398" t="s">
        <v>463</v>
      </c>
      <c r="K14" s="398" t="s">
        <v>461</v>
      </c>
      <c r="L14" s="399" t="s">
        <v>464</v>
      </c>
      <c r="M14" s="397" t="s">
        <v>465</v>
      </c>
      <c r="N14" s="400" t="s">
        <v>466</v>
      </c>
      <c r="O14" s="400" t="s">
        <v>461</v>
      </c>
      <c r="P14" s="400" t="s">
        <v>467</v>
      </c>
      <c r="Q14" s="400" t="s">
        <v>461</v>
      </c>
      <c r="R14" s="400" t="s">
        <v>468</v>
      </c>
      <c r="S14" s="398" t="s">
        <v>469</v>
      </c>
      <c r="T14" s="398" t="s">
        <v>204</v>
      </c>
      <c r="U14" s="398" t="s">
        <v>205</v>
      </c>
      <c r="V14" s="398" t="s">
        <v>206</v>
      </c>
      <c r="W14" s="398" t="s">
        <v>205</v>
      </c>
      <c r="X14" s="398" t="s">
        <v>207</v>
      </c>
      <c r="Y14" s="398" t="s">
        <v>205</v>
      </c>
      <c r="Z14" s="401" t="s">
        <v>470</v>
      </c>
      <c r="AA14" s="401" t="s">
        <v>471</v>
      </c>
      <c r="AB14" s="402"/>
      <c r="AC14" s="402"/>
    </row>
    <row r="15" spans="1:29" ht="15">
      <c r="A15" s="89" t="s">
        <v>15</v>
      </c>
      <c r="B15" s="89" t="s">
        <v>16</v>
      </c>
      <c r="C15" s="403">
        <v>2110</v>
      </c>
      <c r="D15" s="404" t="s">
        <v>472</v>
      </c>
      <c r="E15" s="28">
        <v>50000</v>
      </c>
      <c r="G15" s="28">
        <f>E15+F15</f>
        <v>50000</v>
      </c>
      <c r="I15" s="28">
        <f>G15+H15</f>
        <v>50000</v>
      </c>
      <c r="K15" s="28">
        <f>I15+J15</f>
        <v>50000</v>
      </c>
      <c r="M15" s="405">
        <v>55000</v>
      </c>
      <c r="N15" s="114">
        <v>-5000</v>
      </c>
      <c r="O15" s="28">
        <f>M15+N15</f>
        <v>50000</v>
      </c>
      <c r="P15" s="114"/>
      <c r="Q15" s="28">
        <f>O15+P15</f>
        <v>50000</v>
      </c>
      <c r="R15" s="114"/>
      <c r="S15" s="28">
        <v>20000</v>
      </c>
      <c r="T15" s="28"/>
      <c r="U15" s="28">
        <f>S15+T15</f>
        <v>20000</v>
      </c>
      <c r="V15" s="28"/>
      <c r="W15" s="28">
        <f>U15+V15</f>
        <v>20000</v>
      </c>
      <c r="X15" s="28"/>
      <c r="Y15" s="28">
        <f>W15+X15</f>
        <v>20000</v>
      </c>
      <c r="Z15" s="406"/>
      <c r="AA15" s="33">
        <v>30000</v>
      </c>
      <c r="AB15" s="114"/>
      <c r="AC15" s="28">
        <f>AA15+AB15</f>
        <v>30000</v>
      </c>
    </row>
    <row r="16" spans="1:29" ht="15">
      <c r="A16" s="90"/>
      <c r="B16" s="90"/>
      <c r="C16" s="407"/>
      <c r="D16" s="406" t="s">
        <v>473</v>
      </c>
      <c r="E16" s="33"/>
      <c r="G16" s="33"/>
      <c r="I16" s="33"/>
      <c r="K16" s="33"/>
      <c r="M16" s="408"/>
      <c r="N16" s="114"/>
      <c r="O16" s="33"/>
      <c r="P16" s="114"/>
      <c r="Q16" s="33"/>
      <c r="R16" s="114"/>
      <c r="S16" s="33"/>
      <c r="T16" s="33"/>
      <c r="U16" s="33"/>
      <c r="V16" s="33"/>
      <c r="W16" s="33"/>
      <c r="X16" s="33"/>
      <c r="Y16" s="33"/>
      <c r="Z16" s="406"/>
      <c r="AA16" s="33"/>
      <c r="AB16" s="114"/>
      <c r="AC16" s="33"/>
    </row>
    <row r="17" spans="1:29" ht="15.75">
      <c r="A17" s="409"/>
      <c r="B17" s="287"/>
      <c r="C17" s="287"/>
      <c r="D17" s="288"/>
      <c r="E17" s="67">
        <v>50000</v>
      </c>
      <c r="F17" s="410"/>
      <c r="G17" s="411">
        <f>E17+F17</f>
        <v>50000</v>
      </c>
      <c r="H17" s="410"/>
      <c r="I17" s="411">
        <f>G17+H17</f>
        <v>50000</v>
      </c>
      <c r="J17" s="410"/>
      <c r="K17" s="67">
        <f>I17+J17</f>
        <v>50000</v>
      </c>
      <c r="L17" s="410"/>
      <c r="M17" s="412">
        <f>M15</f>
        <v>55000</v>
      </c>
      <c r="N17" s="413">
        <f>N15</f>
        <v>-5000</v>
      </c>
      <c r="O17" s="412">
        <f>O15</f>
        <v>50000</v>
      </c>
      <c r="P17" s="413"/>
      <c r="Q17" s="412">
        <f>Q15</f>
        <v>50000</v>
      </c>
      <c r="R17" s="413"/>
      <c r="S17" s="412">
        <f>S15</f>
        <v>20000</v>
      </c>
      <c r="T17" s="412"/>
      <c r="U17" s="412">
        <f>U15</f>
        <v>20000</v>
      </c>
      <c r="V17" s="412"/>
      <c r="W17" s="412">
        <f>W15</f>
        <v>20000</v>
      </c>
      <c r="X17" s="412"/>
      <c r="Y17" s="412">
        <f>Y15</f>
        <v>20000</v>
      </c>
      <c r="Z17" s="412"/>
      <c r="AA17" s="412">
        <f>AA15</f>
        <v>30000</v>
      </c>
      <c r="AB17" s="124"/>
      <c r="AC17" s="39">
        <f aca="true" t="shared" si="0" ref="AC17:AC51">AA17+AB17</f>
        <v>30000</v>
      </c>
    </row>
    <row r="18" spans="1:29" ht="15">
      <c r="A18" s="90" t="s">
        <v>474</v>
      </c>
      <c r="B18" s="90" t="s">
        <v>475</v>
      </c>
      <c r="C18" s="407">
        <v>2110</v>
      </c>
      <c r="D18" s="404" t="s">
        <v>472</v>
      </c>
      <c r="E18" s="33">
        <v>50000</v>
      </c>
      <c r="G18" s="33">
        <f>E18+F18</f>
        <v>50000</v>
      </c>
      <c r="I18" s="33">
        <f>G18+H18</f>
        <v>50000</v>
      </c>
      <c r="K18" s="33">
        <f>I18+J18</f>
        <v>50000</v>
      </c>
      <c r="M18" s="408">
        <v>50000</v>
      </c>
      <c r="N18" s="114">
        <v>-10000</v>
      </c>
      <c r="O18" s="33">
        <f>M18+N18</f>
        <v>40000</v>
      </c>
      <c r="P18" s="114"/>
      <c r="Q18" s="33">
        <f>O18+P18</f>
        <v>40000</v>
      </c>
      <c r="R18" s="114"/>
      <c r="S18" s="33">
        <v>71000</v>
      </c>
      <c r="T18" s="33"/>
      <c r="U18" s="33">
        <f>S18+T18</f>
        <v>71000</v>
      </c>
      <c r="V18" s="33"/>
      <c r="W18" s="33">
        <f>U18+V18</f>
        <v>71000</v>
      </c>
      <c r="X18" s="33"/>
      <c r="Y18" s="33">
        <f>W18+X18</f>
        <v>71000</v>
      </c>
      <c r="Z18" s="406"/>
      <c r="AA18" s="33">
        <v>75000</v>
      </c>
      <c r="AB18" s="114"/>
      <c r="AC18" s="33">
        <f t="shared" si="0"/>
        <v>75000</v>
      </c>
    </row>
    <row r="19" spans="1:29" ht="15">
      <c r="A19" s="407"/>
      <c r="B19" s="407"/>
      <c r="C19" s="407"/>
      <c r="D19" s="406" t="s">
        <v>473</v>
      </c>
      <c r="E19" s="406"/>
      <c r="G19" s="33"/>
      <c r="I19" s="33"/>
      <c r="K19" s="94"/>
      <c r="M19" s="408"/>
      <c r="N19" s="114"/>
      <c r="O19" s="33"/>
      <c r="P19" s="114"/>
      <c r="Q19" s="33"/>
      <c r="R19" s="114"/>
      <c r="S19" s="33"/>
      <c r="T19" s="33"/>
      <c r="U19" s="33"/>
      <c r="V19" s="33"/>
      <c r="W19" s="33"/>
      <c r="X19" s="33"/>
      <c r="Y19" s="33"/>
      <c r="Z19" s="406"/>
      <c r="AA19" s="33"/>
      <c r="AB19" s="114"/>
      <c r="AC19" s="33"/>
    </row>
    <row r="20" spans="1:29" ht="15.75">
      <c r="A20" s="409"/>
      <c r="B20" s="287"/>
      <c r="C20" s="287"/>
      <c r="D20" s="414"/>
      <c r="E20" s="67">
        <v>50000</v>
      </c>
      <c r="F20" s="410"/>
      <c r="G20" s="411">
        <f>E20+F20</f>
        <v>50000</v>
      </c>
      <c r="H20" s="410"/>
      <c r="I20" s="411">
        <f>G20+H20</f>
        <v>50000</v>
      </c>
      <c r="J20" s="410"/>
      <c r="K20" s="67">
        <f>I20+J20</f>
        <v>50000</v>
      </c>
      <c r="L20" s="410"/>
      <c r="M20" s="412">
        <f>M18</f>
        <v>50000</v>
      </c>
      <c r="N20" s="413">
        <f>N18</f>
        <v>-10000</v>
      </c>
      <c r="O20" s="412">
        <f>O18</f>
        <v>40000</v>
      </c>
      <c r="P20" s="413"/>
      <c r="Q20" s="412">
        <f>Q18</f>
        <v>40000</v>
      </c>
      <c r="R20" s="413"/>
      <c r="S20" s="412">
        <f>S18</f>
        <v>71000</v>
      </c>
      <c r="T20" s="412"/>
      <c r="U20" s="412">
        <f>U18</f>
        <v>71000</v>
      </c>
      <c r="V20" s="412"/>
      <c r="W20" s="412">
        <f>W18</f>
        <v>71000</v>
      </c>
      <c r="X20" s="412"/>
      <c r="Y20" s="412">
        <f>Y18</f>
        <v>71000</v>
      </c>
      <c r="Z20" s="412"/>
      <c r="AA20" s="412">
        <f>AA18</f>
        <v>75000</v>
      </c>
      <c r="AB20" s="124"/>
      <c r="AC20" s="39">
        <f t="shared" si="0"/>
        <v>75000</v>
      </c>
    </row>
    <row r="21" spans="1:29" ht="15">
      <c r="A21" s="407">
        <v>710</v>
      </c>
      <c r="B21" s="407">
        <v>71013</v>
      </c>
      <c r="C21" s="415">
        <v>2110</v>
      </c>
      <c r="D21" s="404" t="s">
        <v>472</v>
      </c>
      <c r="E21" s="63">
        <v>80000</v>
      </c>
      <c r="G21" s="28">
        <f>E21+F21</f>
        <v>80000</v>
      </c>
      <c r="I21" s="33">
        <f>G21+H21</f>
        <v>80000</v>
      </c>
      <c r="K21" s="33">
        <f>I21+J21</f>
        <v>80000</v>
      </c>
      <c r="M21" s="405">
        <v>70000</v>
      </c>
      <c r="N21" s="114">
        <v>-30000</v>
      </c>
      <c r="O21" s="33">
        <f>M21+N21</f>
        <v>40000</v>
      </c>
      <c r="P21" s="114"/>
      <c r="Q21" s="33">
        <f>O21+P21</f>
        <v>40000</v>
      </c>
      <c r="R21" s="114"/>
      <c r="S21" s="33">
        <v>45000</v>
      </c>
      <c r="T21" s="33">
        <v>-10000</v>
      </c>
      <c r="U21" s="33">
        <f>S21+T21</f>
        <v>35000</v>
      </c>
      <c r="V21" s="33"/>
      <c r="W21" s="33">
        <f>U21+V21</f>
        <v>35000</v>
      </c>
      <c r="X21" s="33"/>
      <c r="Y21" s="33">
        <f>W21+X21</f>
        <v>35000</v>
      </c>
      <c r="Z21" s="406"/>
      <c r="AA21" s="33">
        <v>33000</v>
      </c>
      <c r="AB21" s="114"/>
      <c r="AC21" s="33">
        <f t="shared" si="0"/>
        <v>33000</v>
      </c>
    </row>
    <row r="22" spans="1:29" ht="15">
      <c r="A22" s="407"/>
      <c r="B22" s="407"/>
      <c r="C22" s="415"/>
      <c r="D22" s="406" t="s">
        <v>473</v>
      </c>
      <c r="E22" s="416"/>
      <c r="G22" s="33"/>
      <c r="I22" s="33"/>
      <c r="K22" s="33"/>
      <c r="M22" s="408"/>
      <c r="N22" s="114"/>
      <c r="O22" s="33"/>
      <c r="P22" s="114"/>
      <c r="Q22" s="33"/>
      <c r="R22" s="114"/>
      <c r="S22" s="33"/>
      <c r="T22" s="33"/>
      <c r="U22" s="33"/>
      <c r="V22" s="33"/>
      <c r="W22" s="33"/>
      <c r="X22" s="33"/>
      <c r="Y22" s="33"/>
      <c r="Z22" s="406"/>
      <c r="AA22" s="33"/>
      <c r="AB22" s="114"/>
      <c r="AC22" s="33"/>
    </row>
    <row r="23" spans="1:29" ht="15">
      <c r="A23" s="407"/>
      <c r="B23" s="407">
        <v>71014</v>
      </c>
      <c r="C23" s="415">
        <v>2110</v>
      </c>
      <c r="D23" s="406" t="s">
        <v>472</v>
      </c>
      <c r="E23" s="63">
        <v>70000</v>
      </c>
      <c r="G23" s="33">
        <f>E23+F23</f>
        <v>70000</v>
      </c>
      <c r="I23" s="33">
        <f>G23+H23</f>
        <v>70000</v>
      </c>
      <c r="K23" s="33">
        <f>I23+J23</f>
        <v>70000</v>
      </c>
      <c r="M23" s="408">
        <v>90000</v>
      </c>
      <c r="N23" s="114">
        <v>-35000</v>
      </c>
      <c r="O23" s="33">
        <f>M23+N23</f>
        <v>55000</v>
      </c>
      <c r="P23" s="114"/>
      <c r="Q23" s="33">
        <f>O23+P23</f>
        <v>55000</v>
      </c>
      <c r="R23" s="114"/>
      <c r="S23" s="33">
        <v>40000</v>
      </c>
      <c r="T23" s="33"/>
      <c r="U23" s="33">
        <f>S23+T23</f>
        <v>40000</v>
      </c>
      <c r="V23" s="33"/>
      <c r="W23" s="33">
        <f>U23+V23</f>
        <v>40000</v>
      </c>
      <c r="X23" s="33"/>
      <c r="Y23" s="33">
        <f>W23+X23</f>
        <v>40000</v>
      </c>
      <c r="Z23" s="406"/>
      <c r="AA23" s="33">
        <v>40000</v>
      </c>
      <c r="AB23" s="114"/>
      <c r="AC23" s="33">
        <f t="shared" si="0"/>
        <v>40000</v>
      </c>
    </row>
    <row r="24" spans="1:29" ht="15">
      <c r="A24" s="407"/>
      <c r="B24" s="407"/>
      <c r="C24" s="415"/>
      <c r="D24" s="406" t="s">
        <v>473</v>
      </c>
      <c r="E24" s="416"/>
      <c r="G24" s="33"/>
      <c r="I24" s="33"/>
      <c r="K24" s="33"/>
      <c r="M24" s="408"/>
      <c r="N24" s="114"/>
      <c r="O24" s="33"/>
      <c r="P24" s="114"/>
      <c r="Q24" s="33"/>
      <c r="R24" s="114"/>
      <c r="S24" s="33"/>
      <c r="T24" s="33"/>
      <c r="U24" s="33"/>
      <c r="V24" s="33"/>
      <c r="W24" s="33"/>
      <c r="X24" s="33"/>
      <c r="Y24" s="33"/>
      <c r="Z24" s="406"/>
      <c r="AA24" s="33"/>
      <c r="AB24" s="114"/>
      <c r="AC24" s="33"/>
    </row>
    <row r="25" spans="1:29" ht="15">
      <c r="A25" s="407"/>
      <c r="B25" s="407">
        <v>71015</v>
      </c>
      <c r="C25" s="415">
        <v>2110</v>
      </c>
      <c r="D25" s="406" t="s">
        <v>472</v>
      </c>
      <c r="E25" s="63">
        <v>85000</v>
      </c>
      <c r="G25" s="33">
        <f>E25+F25</f>
        <v>85000</v>
      </c>
      <c r="I25" s="33">
        <f>G25+H25</f>
        <v>85000</v>
      </c>
      <c r="K25" s="33">
        <f>I25+J25</f>
        <v>85000</v>
      </c>
      <c r="M25" s="408">
        <v>80000</v>
      </c>
      <c r="N25" s="114">
        <v>-5000</v>
      </c>
      <c r="O25" s="33">
        <f>M25+N25</f>
        <v>75000</v>
      </c>
      <c r="P25" s="114"/>
      <c r="Q25" s="33">
        <f>O25+P25</f>
        <v>75000</v>
      </c>
      <c r="R25" s="114"/>
      <c r="S25" s="33">
        <v>184000</v>
      </c>
      <c r="T25" s="33"/>
      <c r="U25" s="33">
        <f>S25+T25</f>
        <v>184000</v>
      </c>
      <c r="V25" s="33"/>
      <c r="W25" s="33">
        <f>U25+V25</f>
        <v>184000</v>
      </c>
      <c r="X25" s="33"/>
      <c r="Y25" s="33">
        <f>W25+X25</f>
        <v>184000</v>
      </c>
      <c r="Z25" s="406"/>
      <c r="AA25" s="33">
        <v>383280</v>
      </c>
      <c r="AB25" s="114"/>
      <c r="AC25" s="33">
        <f t="shared" si="0"/>
        <v>383280</v>
      </c>
    </row>
    <row r="26" spans="1:29" ht="15">
      <c r="A26" s="407"/>
      <c r="B26" s="407"/>
      <c r="C26" s="415"/>
      <c r="D26" s="406" t="s">
        <v>473</v>
      </c>
      <c r="E26" s="416"/>
      <c r="G26" s="33"/>
      <c r="I26" s="33"/>
      <c r="K26" s="33"/>
      <c r="M26" s="408"/>
      <c r="N26" s="114"/>
      <c r="O26" s="33"/>
      <c r="P26" s="114"/>
      <c r="Q26" s="33"/>
      <c r="R26" s="114"/>
      <c r="S26" s="33"/>
      <c r="T26" s="33"/>
      <c r="U26" s="33"/>
      <c r="V26" s="33"/>
      <c r="W26" s="33"/>
      <c r="X26" s="33"/>
      <c r="Y26" s="33"/>
      <c r="Z26" s="406"/>
      <c r="AA26" s="33"/>
      <c r="AB26" s="114"/>
      <c r="AC26" s="33"/>
    </row>
    <row r="27" spans="1:29" ht="15">
      <c r="A27" s="415"/>
      <c r="B27" s="407"/>
      <c r="C27" s="415">
        <v>6410</v>
      </c>
      <c r="D27" s="406" t="s">
        <v>476</v>
      </c>
      <c r="E27" s="416"/>
      <c r="G27" s="417"/>
      <c r="I27" s="417"/>
      <c r="K27" s="33"/>
      <c r="M27" s="408"/>
      <c r="N27" s="114"/>
      <c r="O27" s="33"/>
      <c r="P27" s="114"/>
      <c r="Q27" s="33"/>
      <c r="R27" s="114"/>
      <c r="S27" s="33">
        <v>7000</v>
      </c>
      <c r="T27" s="33"/>
      <c r="U27" s="33">
        <f>S27+T27</f>
        <v>7000</v>
      </c>
      <c r="V27" s="33"/>
      <c r="W27" s="33">
        <f>U27+V27</f>
        <v>7000</v>
      </c>
      <c r="X27" s="33"/>
      <c r="Y27" s="33">
        <v>7000</v>
      </c>
      <c r="Z27" s="406"/>
      <c r="AA27" s="33">
        <v>7000</v>
      </c>
      <c r="AB27" s="114"/>
      <c r="AC27" s="33">
        <f t="shared" si="0"/>
        <v>7000</v>
      </c>
    </row>
    <row r="28" spans="1:29" ht="15">
      <c r="A28" s="415"/>
      <c r="B28" s="418"/>
      <c r="C28" s="419"/>
      <c r="D28" s="420" t="s">
        <v>477</v>
      </c>
      <c r="E28" s="416"/>
      <c r="G28" s="417"/>
      <c r="I28" s="417"/>
      <c r="K28" s="33"/>
      <c r="M28" s="408"/>
      <c r="N28" s="114"/>
      <c r="O28" s="33"/>
      <c r="P28" s="114"/>
      <c r="Q28" s="33"/>
      <c r="R28" s="114"/>
      <c r="S28" s="33"/>
      <c r="T28" s="33"/>
      <c r="U28" s="33"/>
      <c r="V28" s="33"/>
      <c r="W28" s="33"/>
      <c r="X28" s="33"/>
      <c r="Y28" s="33"/>
      <c r="Z28" s="406"/>
      <c r="AA28" s="33"/>
      <c r="AB28" s="114"/>
      <c r="AC28" s="33"/>
    </row>
    <row r="29" spans="1:29" ht="15.75">
      <c r="A29" s="409"/>
      <c r="B29" s="287"/>
      <c r="C29" s="287"/>
      <c r="D29" s="421"/>
      <c r="E29" s="67">
        <f>E21+E23+E25</f>
        <v>235000</v>
      </c>
      <c r="F29" s="410"/>
      <c r="G29" s="411">
        <f>E29+F29</f>
        <v>235000</v>
      </c>
      <c r="H29" s="410"/>
      <c r="I29" s="411">
        <f>G29+H29</f>
        <v>235000</v>
      </c>
      <c r="J29" s="410"/>
      <c r="K29" s="67">
        <f>I29+J29</f>
        <v>235000</v>
      </c>
      <c r="L29" s="410"/>
      <c r="M29" s="412">
        <f>M25+M23+M21</f>
        <v>240000</v>
      </c>
      <c r="N29" s="413">
        <f>N25+N23+N21</f>
        <v>-70000</v>
      </c>
      <c r="O29" s="412">
        <f>O25+O23+O21</f>
        <v>170000</v>
      </c>
      <c r="P29" s="413"/>
      <c r="Q29" s="412">
        <f>Q25+Q23+Q21</f>
        <v>170000</v>
      </c>
      <c r="R29" s="413"/>
      <c r="S29" s="412">
        <f>S25+S23+S21+S27</f>
        <v>276000</v>
      </c>
      <c r="T29" s="412">
        <f>T25+T23+T21+T27</f>
        <v>-10000</v>
      </c>
      <c r="U29" s="412">
        <f>U25+U23+U21+U27</f>
        <v>266000</v>
      </c>
      <c r="V29" s="412"/>
      <c r="W29" s="412">
        <f>W25+W23+W21+W27</f>
        <v>266000</v>
      </c>
      <c r="X29" s="412"/>
      <c r="Y29" s="412">
        <f>Y25+Y23+Y21+Y27</f>
        <v>266000</v>
      </c>
      <c r="Z29" s="412"/>
      <c r="AA29" s="412">
        <f>AA25+AA23+AA21+AA27</f>
        <v>463280</v>
      </c>
      <c r="AB29" s="124"/>
      <c r="AC29" s="39">
        <f t="shared" si="0"/>
        <v>463280</v>
      </c>
    </row>
    <row r="30" spans="1:29" ht="15">
      <c r="A30" s="407">
        <v>750</v>
      </c>
      <c r="B30" s="407">
        <v>75011</v>
      </c>
      <c r="C30" s="415">
        <v>2110</v>
      </c>
      <c r="D30" s="404" t="s">
        <v>472</v>
      </c>
      <c r="E30" s="63">
        <v>126816</v>
      </c>
      <c r="G30" s="33">
        <f>E30+F30</f>
        <v>126816</v>
      </c>
      <c r="I30" s="28">
        <v>119824</v>
      </c>
      <c r="J30" s="114"/>
      <c r="K30" s="28">
        <f>I30+J30</f>
        <v>119824</v>
      </c>
      <c r="M30" s="405">
        <v>113832</v>
      </c>
      <c r="N30" s="114"/>
      <c r="O30" s="33">
        <f>M30+N30</f>
        <v>113832</v>
      </c>
      <c r="P30" s="114"/>
      <c r="Q30" s="33">
        <f>O30+P30</f>
        <v>113832</v>
      </c>
      <c r="R30" s="114"/>
      <c r="S30" s="33">
        <v>125595</v>
      </c>
      <c r="T30" s="33"/>
      <c r="U30" s="33">
        <f>S30+T30</f>
        <v>125595</v>
      </c>
      <c r="V30" s="33"/>
      <c r="W30" s="33">
        <f>U30+V30</f>
        <v>125595</v>
      </c>
      <c r="X30" s="33"/>
      <c r="Y30" s="33">
        <f>W30+X30</f>
        <v>125595</v>
      </c>
      <c r="Z30" s="406"/>
      <c r="AA30" s="33">
        <v>130802</v>
      </c>
      <c r="AB30" s="114"/>
      <c r="AC30" s="33">
        <f t="shared" si="0"/>
        <v>130802</v>
      </c>
    </row>
    <row r="31" spans="1:29" ht="15">
      <c r="A31" s="407"/>
      <c r="B31" s="407"/>
      <c r="C31" s="415"/>
      <c r="D31" s="406" t="s">
        <v>473</v>
      </c>
      <c r="E31" s="416"/>
      <c r="G31" s="33"/>
      <c r="I31" s="33"/>
      <c r="K31" s="33"/>
      <c r="M31" s="408"/>
      <c r="N31" s="114"/>
      <c r="O31" s="33"/>
      <c r="P31" s="114"/>
      <c r="Q31" s="33"/>
      <c r="R31" s="114"/>
      <c r="S31" s="33"/>
      <c r="T31" s="33"/>
      <c r="U31" s="33"/>
      <c r="V31" s="33"/>
      <c r="W31" s="33"/>
      <c r="X31" s="33"/>
      <c r="Y31" s="33"/>
      <c r="Z31" s="406"/>
      <c r="AA31" s="33"/>
      <c r="AB31" s="114"/>
      <c r="AC31" s="33"/>
    </row>
    <row r="32" spans="1:29" ht="15">
      <c r="A32" s="407"/>
      <c r="B32" s="407">
        <v>75045</v>
      </c>
      <c r="C32" s="415">
        <v>2110</v>
      </c>
      <c r="D32" s="406" t="s">
        <v>472</v>
      </c>
      <c r="E32" s="63">
        <v>22000</v>
      </c>
      <c r="G32" s="33">
        <f>E32+F32</f>
        <v>22000</v>
      </c>
      <c r="I32" s="33">
        <f>G32+H32</f>
        <v>22000</v>
      </c>
      <c r="K32" s="33">
        <f>I32+J32</f>
        <v>22000</v>
      </c>
      <c r="M32" s="408">
        <v>17600</v>
      </c>
      <c r="N32" s="114"/>
      <c r="O32" s="33">
        <f>M32+N32</f>
        <v>17600</v>
      </c>
      <c r="P32" s="114"/>
      <c r="Q32" s="33">
        <f>O32+P32</f>
        <v>17600</v>
      </c>
      <c r="R32" s="114"/>
      <c r="S32" s="33">
        <v>16000</v>
      </c>
      <c r="T32" s="33"/>
      <c r="U32" s="33">
        <f>S32+T32</f>
        <v>16000</v>
      </c>
      <c r="V32" s="33"/>
      <c r="W32" s="33">
        <f>U32+V32</f>
        <v>16000</v>
      </c>
      <c r="X32" s="33"/>
      <c r="Y32" s="33">
        <f>W32+X32</f>
        <v>16000</v>
      </c>
      <c r="Z32" s="406"/>
      <c r="AA32" s="33">
        <v>20000</v>
      </c>
      <c r="AB32" s="114"/>
      <c r="AC32" s="33">
        <f t="shared" si="0"/>
        <v>20000</v>
      </c>
    </row>
    <row r="33" spans="1:29" ht="15">
      <c r="A33" s="407"/>
      <c r="B33" s="407"/>
      <c r="C33" s="415"/>
      <c r="D33" s="420" t="s">
        <v>473</v>
      </c>
      <c r="E33" s="416"/>
      <c r="G33" s="94"/>
      <c r="I33" s="33"/>
      <c r="K33" s="33"/>
      <c r="M33" s="408"/>
      <c r="N33" s="114"/>
      <c r="O33" s="33"/>
      <c r="P33" s="114"/>
      <c r="Q33" s="33"/>
      <c r="R33" s="114"/>
      <c r="S33" s="33"/>
      <c r="T33" s="33"/>
      <c r="U33" s="33"/>
      <c r="V33" s="33"/>
      <c r="W33" s="33"/>
      <c r="X33" s="33"/>
      <c r="Y33" s="33"/>
      <c r="Z33" s="406"/>
      <c r="AA33" s="33"/>
      <c r="AB33" s="114"/>
      <c r="AC33" s="33"/>
    </row>
    <row r="34" spans="1:29" ht="15.75">
      <c r="A34" s="409"/>
      <c r="B34" s="287"/>
      <c r="C34" s="287"/>
      <c r="D34" s="421"/>
      <c r="E34" s="67">
        <f>E30+E32</f>
        <v>148816</v>
      </c>
      <c r="F34" s="422"/>
      <c r="G34" s="67">
        <f>E34+F34</f>
        <v>148816</v>
      </c>
      <c r="H34" s="410"/>
      <c r="I34" s="423">
        <f>I30+I32</f>
        <v>141824</v>
      </c>
      <c r="J34" s="67">
        <f>J30+J32</f>
        <v>0</v>
      </c>
      <c r="K34" s="67">
        <f>K30+K32</f>
        <v>141824</v>
      </c>
      <c r="L34" s="410"/>
      <c r="M34" s="412">
        <f>M32+M30</f>
        <v>131432</v>
      </c>
      <c r="N34" s="413"/>
      <c r="O34" s="412">
        <f>O32+O30</f>
        <v>131432</v>
      </c>
      <c r="P34" s="413"/>
      <c r="Q34" s="412">
        <f>Q32+Q30</f>
        <v>131432</v>
      </c>
      <c r="R34" s="413"/>
      <c r="S34" s="412">
        <f>S32+S30</f>
        <v>141595</v>
      </c>
      <c r="T34" s="412"/>
      <c r="U34" s="412">
        <f>U32+U30</f>
        <v>141595</v>
      </c>
      <c r="V34" s="412"/>
      <c r="W34" s="412">
        <f>W32+W30</f>
        <v>141595</v>
      </c>
      <c r="X34" s="412"/>
      <c r="Y34" s="412">
        <f>SUM(Y30:Y33)</f>
        <v>141595</v>
      </c>
      <c r="Z34" s="412"/>
      <c r="AA34" s="412">
        <f>SUM(AA30:AA33)</f>
        <v>150802</v>
      </c>
      <c r="AB34" s="124"/>
      <c r="AC34" s="39">
        <f t="shared" si="0"/>
        <v>150802</v>
      </c>
    </row>
    <row r="35" spans="1:29" ht="15">
      <c r="A35" s="407">
        <v>754</v>
      </c>
      <c r="B35" s="407">
        <v>75411</v>
      </c>
      <c r="C35" s="415">
        <v>2110</v>
      </c>
      <c r="D35" s="404" t="s">
        <v>472</v>
      </c>
      <c r="E35" s="63">
        <v>1603964</v>
      </c>
      <c r="G35" s="33">
        <f>E35+F35</f>
        <v>1603964</v>
      </c>
      <c r="I35" s="33">
        <v>1762623</v>
      </c>
      <c r="J35" s="114"/>
      <c r="K35" s="33">
        <f>I35+J35</f>
        <v>1762623</v>
      </c>
      <c r="M35" s="408">
        <v>1782242</v>
      </c>
      <c r="N35" s="114">
        <v>-7650</v>
      </c>
      <c r="O35" s="33">
        <f>M35+N35</f>
        <v>1774592</v>
      </c>
      <c r="P35" s="114">
        <v>58000</v>
      </c>
      <c r="Q35" s="33">
        <f>O35+P35</f>
        <v>1832592</v>
      </c>
      <c r="R35" s="114"/>
      <c r="S35" s="33">
        <v>2030927</v>
      </c>
      <c r="T35" s="33">
        <v>20588</v>
      </c>
      <c r="U35" s="33">
        <f>S35+T35</f>
        <v>2051515</v>
      </c>
      <c r="V35" s="33"/>
      <c r="W35" s="33">
        <f>U35+V35</f>
        <v>2051515</v>
      </c>
      <c r="X35" s="33">
        <v>27859</v>
      </c>
      <c r="Y35" s="33">
        <f>W35+X35</f>
        <v>2079374</v>
      </c>
      <c r="Z35" s="33">
        <v>17914</v>
      </c>
      <c r="AA35" s="33">
        <v>3074000</v>
      </c>
      <c r="AB35" s="114">
        <v>424</v>
      </c>
      <c r="AC35" s="33">
        <f t="shared" si="0"/>
        <v>3074424</v>
      </c>
    </row>
    <row r="36" spans="1:29" ht="15">
      <c r="A36" s="407"/>
      <c r="B36" s="407"/>
      <c r="C36" s="415"/>
      <c r="D36" s="406" t="s">
        <v>473</v>
      </c>
      <c r="E36" s="416"/>
      <c r="G36" s="33"/>
      <c r="I36" s="33"/>
      <c r="K36" s="33"/>
      <c r="M36" s="408"/>
      <c r="N36" s="114"/>
      <c r="O36" s="33"/>
      <c r="P36" s="114"/>
      <c r="Q36" s="33"/>
      <c r="R36" s="114"/>
      <c r="S36" s="33"/>
      <c r="T36" s="33"/>
      <c r="U36" s="33"/>
      <c r="V36" s="33"/>
      <c r="W36" s="33"/>
      <c r="X36" s="33"/>
      <c r="Y36" s="33"/>
      <c r="Z36" s="406"/>
      <c r="AA36" s="33"/>
      <c r="AB36" s="114"/>
      <c r="AC36" s="33"/>
    </row>
    <row r="37" spans="1:29" ht="15">
      <c r="A37" s="407"/>
      <c r="B37" s="407">
        <v>75414</v>
      </c>
      <c r="C37" s="415">
        <v>2110</v>
      </c>
      <c r="D37" s="406" t="s">
        <v>472</v>
      </c>
      <c r="E37" s="63"/>
      <c r="F37" s="114"/>
      <c r="G37" s="33"/>
      <c r="I37" s="33"/>
      <c r="K37" s="33"/>
      <c r="M37" s="408"/>
      <c r="N37" s="114"/>
      <c r="O37" s="33"/>
      <c r="P37" s="114"/>
      <c r="Q37" s="33"/>
      <c r="R37" s="114"/>
      <c r="S37" s="33">
        <v>400</v>
      </c>
      <c r="T37" s="33"/>
      <c r="U37" s="33">
        <f>S37+T37</f>
        <v>400</v>
      </c>
      <c r="V37" s="33"/>
      <c r="W37" s="33">
        <f>U37+V37</f>
        <v>400</v>
      </c>
      <c r="X37" s="33"/>
      <c r="Y37" s="33">
        <f>W37+X37</f>
        <v>400</v>
      </c>
      <c r="Z37" s="406"/>
      <c r="AA37" s="33">
        <v>400</v>
      </c>
      <c r="AB37" s="114"/>
      <c r="AC37" s="33">
        <f t="shared" si="0"/>
        <v>400</v>
      </c>
    </row>
    <row r="38" spans="1:29" ht="15">
      <c r="A38" s="407"/>
      <c r="B38" s="407"/>
      <c r="C38" s="415"/>
      <c r="D38" s="420" t="s">
        <v>473</v>
      </c>
      <c r="E38" s="416"/>
      <c r="G38" s="33"/>
      <c r="I38" s="94"/>
      <c r="K38" s="33"/>
      <c r="M38" s="408"/>
      <c r="N38" s="114"/>
      <c r="O38" s="33"/>
      <c r="P38" s="114"/>
      <c r="Q38" s="33"/>
      <c r="R38" s="114"/>
      <c r="S38" s="33"/>
      <c r="T38" s="33"/>
      <c r="U38" s="33"/>
      <c r="V38" s="33"/>
      <c r="W38" s="33"/>
      <c r="X38" s="33"/>
      <c r="Y38" s="33"/>
      <c r="Z38" s="406"/>
      <c r="AA38" s="33"/>
      <c r="AB38" s="114"/>
      <c r="AC38" s="33"/>
    </row>
    <row r="39" spans="1:29" ht="15.75">
      <c r="A39" s="424"/>
      <c r="B39" s="287"/>
      <c r="C39" s="287"/>
      <c r="D39" s="103"/>
      <c r="E39" s="67" t="e">
        <f>#REF!+E35+#REF!</f>
        <v>#REF!</v>
      </c>
      <c r="F39" s="411">
        <v>331000</v>
      </c>
      <c r="G39" s="411" t="e">
        <f>E39+F39</f>
        <v>#REF!</v>
      </c>
      <c r="H39" s="422"/>
      <c r="I39" s="67" t="e">
        <f>#REF!+I35+#REF!</f>
        <v>#REF!</v>
      </c>
      <c r="J39" s="411" t="e">
        <f>#REF!+J35+#REF!</f>
        <v>#REF!</v>
      </c>
      <c r="K39" s="67" t="e">
        <f>#REF!+K35+#REF!</f>
        <v>#REF!</v>
      </c>
      <c r="L39" s="410"/>
      <c r="M39" s="412" t="e">
        <f>#REF!+M35+#REF!</f>
        <v>#REF!</v>
      </c>
      <c r="N39" s="413" t="e">
        <f>#REF!+N35+#REF!</f>
        <v>#REF!</v>
      </c>
      <c r="O39" s="412" t="e">
        <f>#REF!+O35+#REF!</f>
        <v>#REF!</v>
      </c>
      <c r="P39" s="413">
        <f>SUM(P35:P38)</f>
        <v>58000</v>
      </c>
      <c r="Q39" s="412" t="e">
        <f>#REF!+Q35+#REF!</f>
        <v>#REF!</v>
      </c>
      <c r="R39" s="413">
        <f>SUM(R35:R38)</f>
        <v>0</v>
      </c>
      <c r="S39" s="412">
        <f>SUM(S35:S37)</f>
        <v>2031327</v>
      </c>
      <c r="T39" s="412">
        <f>SUM(T35:T37)</f>
        <v>20588</v>
      </c>
      <c r="U39" s="412">
        <f>SUM(U35:U38)</f>
        <v>2051915</v>
      </c>
      <c r="V39" s="412">
        <f>SUM(V35:V37)</f>
        <v>0</v>
      </c>
      <c r="W39" s="412">
        <f>SUM(W35:W38)</f>
        <v>2051915</v>
      </c>
      <c r="X39" s="412">
        <f>SUM(X35:X37)</f>
        <v>27859</v>
      </c>
      <c r="Y39" s="412">
        <f>SUM(Y35:Y38)</f>
        <v>2079774</v>
      </c>
      <c r="Z39" s="412">
        <f>SUM(Z35:Z38)</f>
        <v>17914</v>
      </c>
      <c r="AA39" s="412">
        <f>SUM(AA35:AA38)</f>
        <v>3074400</v>
      </c>
      <c r="AB39" s="124">
        <f>SUM(AB35:AB38)</f>
        <v>424</v>
      </c>
      <c r="AC39" s="39">
        <f t="shared" si="0"/>
        <v>3074824</v>
      </c>
    </row>
    <row r="40" spans="1:29" ht="15">
      <c r="A40" s="407">
        <v>851</v>
      </c>
      <c r="B40" s="415">
        <v>85156</v>
      </c>
      <c r="C40" s="407">
        <v>2110</v>
      </c>
      <c r="D40" s="404" t="s">
        <v>472</v>
      </c>
      <c r="E40" s="33">
        <v>0</v>
      </c>
      <c r="F40" s="114">
        <v>514000</v>
      </c>
      <c r="G40" s="33">
        <f>E40+F40</f>
        <v>514000</v>
      </c>
      <c r="I40" s="33">
        <v>660600</v>
      </c>
      <c r="J40" s="114"/>
      <c r="K40" s="33">
        <f>I40+J40</f>
        <v>660600</v>
      </c>
      <c r="M40" s="408">
        <v>405670</v>
      </c>
      <c r="N40" s="114">
        <v>-63200</v>
      </c>
      <c r="O40" s="33">
        <f>M40+N40</f>
        <v>342470</v>
      </c>
      <c r="P40" s="114"/>
      <c r="Q40" s="33">
        <f>O40+P40</f>
        <v>342470</v>
      </c>
      <c r="R40" s="114"/>
      <c r="S40" s="33">
        <v>481000</v>
      </c>
      <c r="T40" s="33"/>
      <c r="U40" s="33">
        <f>S40+T40</f>
        <v>481000</v>
      </c>
      <c r="V40" s="33">
        <v>32733</v>
      </c>
      <c r="W40" s="33">
        <f>U40+V40</f>
        <v>513733</v>
      </c>
      <c r="X40" s="33"/>
      <c r="Y40" s="33">
        <f>W40+X40</f>
        <v>513733</v>
      </c>
      <c r="Z40" s="406"/>
      <c r="AA40" s="33">
        <v>391000</v>
      </c>
      <c r="AB40" s="114">
        <v>424000</v>
      </c>
      <c r="AC40" s="33">
        <f t="shared" si="0"/>
        <v>815000</v>
      </c>
    </row>
    <row r="41" spans="1:29" ht="15">
      <c r="A41" s="420"/>
      <c r="B41" s="425"/>
      <c r="C41" s="420"/>
      <c r="D41" s="406" t="s">
        <v>473</v>
      </c>
      <c r="E41" s="420"/>
      <c r="G41" s="33"/>
      <c r="I41" s="33"/>
      <c r="K41" s="33"/>
      <c r="M41" s="408"/>
      <c r="N41" s="114"/>
      <c r="O41" s="33"/>
      <c r="P41" s="114"/>
      <c r="Q41" s="33"/>
      <c r="R41" s="114"/>
      <c r="S41" s="33"/>
      <c r="T41" s="33"/>
      <c r="U41" s="33"/>
      <c r="V41" s="33"/>
      <c r="W41" s="33"/>
      <c r="X41" s="33"/>
      <c r="Y41" s="33"/>
      <c r="Z41" s="406"/>
      <c r="AA41" s="33"/>
      <c r="AB41" s="114"/>
      <c r="AC41" s="33"/>
    </row>
    <row r="42" spans="1:29" ht="15.75">
      <c r="A42" s="424"/>
      <c r="B42" s="287"/>
      <c r="C42" s="287"/>
      <c r="D42" s="288"/>
      <c r="E42" s="67" t="e">
        <f>#REF!+#REF!</f>
        <v>#REF!</v>
      </c>
      <c r="F42" s="411">
        <v>514000</v>
      </c>
      <c r="G42" s="411" t="e">
        <f>E42+F42</f>
        <v>#REF!</v>
      </c>
      <c r="H42" s="410"/>
      <c r="I42" s="411" t="e">
        <f>#REF!+#REF!+I40</f>
        <v>#REF!</v>
      </c>
      <c r="J42" s="411"/>
      <c r="K42" s="67" t="e">
        <f>#REF!+#REF!+K40</f>
        <v>#REF!</v>
      </c>
      <c r="L42" s="410"/>
      <c r="M42" s="412">
        <f>M40</f>
        <v>405670</v>
      </c>
      <c r="N42" s="413">
        <f>N40</f>
        <v>-63200</v>
      </c>
      <c r="O42" s="412">
        <f>O40</f>
        <v>342470</v>
      </c>
      <c r="P42" s="413"/>
      <c r="Q42" s="412">
        <f>Q40</f>
        <v>342470</v>
      </c>
      <c r="R42" s="413"/>
      <c r="S42" s="412">
        <f>S40</f>
        <v>481000</v>
      </c>
      <c r="T42" s="412"/>
      <c r="U42" s="412">
        <f>U40</f>
        <v>481000</v>
      </c>
      <c r="V42" s="412">
        <f>V40</f>
        <v>32733</v>
      </c>
      <c r="W42" s="412">
        <f>W40</f>
        <v>513733</v>
      </c>
      <c r="X42" s="412"/>
      <c r="Y42" s="412">
        <f>Y40</f>
        <v>513733</v>
      </c>
      <c r="Z42" s="412"/>
      <c r="AA42" s="412">
        <f>AA40</f>
        <v>391000</v>
      </c>
      <c r="AB42" s="124">
        <v>424000</v>
      </c>
      <c r="AC42" s="39">
        <f t="shared" si="0"/>
        <v>815000</v>
      </c>
    </row>
    <row r="43" spans="1:29" ht="15.75">
      <c r="A43" s="407">
        <v>852</v>
      </c>
      <c r="B43" s="407">
        <v>85203</v>
      </c>
      <c r="C43" s="407">
        <v>2110</v>
      </c>
      <c r="D43" s="404" t="s">
        <v>472</v>
      </c>
      <c r="E43" s="426"/>
      <c r="F43" s="427"/>
      <c r="G43" s="428"/>
      <c r="H43" s="429"/>
      <c r="I43" s="428"/>
      <c r="J43" s="427"/>
      <c r="K43" s="423"/>
      <c r="L43" s="429"/>
      <c r="M43" s="430"/>
      <c r="N43" s="431"/>
      <c r="O43" s="432"/>
      <c r="P43" s="431"/>
      <c r="Q43" s="432"/>
      <c r="R43" s="431"/>
      <c r="S43" s="408">
        <v>3000</v>
      </c>
      <c r="T43" s="408"/>
      <c r="U43" s="408">
        <f>S43+T43</f>
        <v>3000</v>
      </c>
      <c r="V43" s="408"/>
      <c r="W43" s="408">
        <f>U43+V43</f>
        <v>3000</v>
      </c>
      <c r="X43" s="408">
        <v>1652</v>
      </c>
      <c r="Y43" s="408">
        <v>0</v>
      </c>
      <c r="Z43" s="33">
        <v>220000</v>
      </c>
      <c r="AA43" s="33">
        <v>265000</v>
      </c>
      <c r="AB43" s="114"/>
      <c r="AC43" s="33">
        <f t="shared" si="0"/>
        <v>265000</v>
      </c>
    </row>
    <row r="44" spans="1:29" ht="15.75">
      <c r="A44" s="415"/>
      <c r="B44" s="407"/>
      <c r="C44" s="433"/>
      <c r="D44" s="406" t="s">
        <v>473</v>
      </c>
      <c r="E44" s="426"/>
      <c r="F44" s="427"/>
      <c r="G44" s="428"/>
      <c r="H44" s="429"/>
      <c r="I44" s="428"/>
      <c r="J44" s="427"/>
      <c r="K44" s="423"/>
      <c r="L44" s="429"/>
      <c r="M44" s="430"/>
      <c r="N44" s="431"/>
      <c r="O44" s="432"/>
      <c r="P44" s="431"/>
      <c r="Q44" s="432"/>
      <c r="R44" s="431"/>
      <c r="S44" s="408"/>
      <c r="T44" s="408"/>
      <c r="U44" s="408"/>
      <c r="V44" s="408"/>
      <c r="W44" s="408"/>
      <c r="X44" s="408"/>
      <c r="Y44" s="408"/>
      <c r="Z44" s="406"/>
      <c r="AA44" s="33"/>
      <c r="AB44" s="114"/>
      <c r="AC44" s="33"/>
    </row>
    <row r="45" spans="1:29" ht="15.75" hidden="1">
      <c r="A45" s="415"/>
      <c r="B45" s="434"/>
      <c r="C45" s="434"/>
      <c r="D45" s="416"/>
      <c r="E45" s="426"/>
      <c r="F45" s="427"/>
      <c r="G45" s="428"/>
      <c r="H45" s="429"/>
      <c r="I45" s="428"/>
      <c r="J45" s="427"/>
      <c r="K45" s="423"/>
      <c r="L45" s="429"/>
      <c r="M45" s="430"/>
      <c r="N45" s="431"/>
      <c r="O45" s="432"/>
      <c r="P45" s="431"/>
      <c r="Q45" s="432"/>
      <c r="R45" s="431"/>
      <c r="S45" s="408"/>
      <c r="T45" s="408"/>
      <c r="U45" s="408"/>
      <c r="V45" s="408"/>
      <c r="W45" s="408"/>
      <c r="X45" s="408"/>
      <c r="Y45" s="408"/>
      <c r="Z45" s="406"/>
      <c r="AA45" s="33"/>
      <c r="AB45" s="114"/>
      <c r="AC45" s="33">
        <f t="shared" si="0"/>
        <v>0</v>
      </c>
    </row>
    <row r="46" spans="1:29" ht="15.75">
      <c r="A46" s="424"/>
      <c r="B46" s="287"/>
      <c r="C46" s="287"/>
      <c r="D46" s="414"/>
      <c r="E46" s="426"/>
      <c r="F46" s="427"/>
      <c r="G46" s="428"/>
      <c r="H46" s="429"/>
      <c r="I46" s="428"/>
      <c r="J46" s="427"/>
      <c r="K46" s="423"/>
      <c r="L46" s="429"/>
      <c r="M46" s="430"/>
      <c r="N46" s="431"/>
      <c r="O46" s="432"/>
      <c r="P46" s="431"/>
      <c r="Q46" s="432"/>
      <c r="R46" s="431"/>
      <c r="S46" s="412">
        <f>SUM(S43:S44)</f>
        <v>3000</v>
      </c>
      <c r="T46" s="412"/>
      <c r="U46" s="412">
        <f>SUM(U43:U44)</f>
        <v>3000</v>
      </c>
      <c r="V46" s="412"/>
      <c r="W46" s="412">
        <f>SUM(W43:W44)</f>
        <v>3000</v>
      </c>
      <c r="X46" s="412">
        <f>SUM(X43:X44)</f>
        <v>1652</v>
      </c>
      <c r="Y46" s="412">
        <f>SUM(Y43:Y45)</f>
        <v>0</v>
      </c>
      <c r="Z46" s="412">
        <f>SUM(Z43:Z45)</f>
        <v>220000</v>
      </c>
      <c r="AA46" s="412">
        <f>SUM(AA43:AA45)</f>
        <v>265000</v>
      </c>
      <c r="AB46" s="124"/>
      <c r="AC46" s="39">
        <f t="shared" si="0"/>
        <v>265000</v>
      </c>
    </row>
    <row r="47" spans="1:29" ht="15.75">
      <c r="A47" s="407"/>
      <c r="B47" s="407"/>
      <c r="C47" s="415"/>
      <c r="D47" s="404"/>
      <c r="E47" s="435"/>
      <c r="F47" s="427"/>
      <c r="G47" s="428"/>
      <c r="H47" s="429"/>
      <c r="I47" s="428"/>
      <c r="J47" s="427"/>
      <c r="K47" s="423"/>
      <c r="L47" s="429"/>
      <c r="M47" s="430"/>
      <c r="N47" s="431"/>
      <c r="O47" s="432"/>
      <c r="P47" s="431"/>
      <c r="Q47" s="432"/>
      <c r="R47" s="431"/>
      <c r="S47" s="432"/>
      <c r="T47" s="432"/>
      <c r="U47" s="432"/>
      <c r="V47" s="432"/>
      <c r="W47" s="432"/>
      <c r="X47" s="432"/>
      <c r="Y47" s="432"/>
      <c r="Z47" s="406"/>
      <c r="AA47" s="33"/>
      <c r="AB47" s="114"/>
      <c r="AC47" s="33"/>
    </row>
    <row r="48" spans="1:29" ht="15">
      <c r="A48" s="407">
        <v>853</v>
      </c>
      <c r="B48" s="407">
        <v>85321</v>
      </c>
      <c r="C48" s="415">
        <v>2110</v>
      </c>
      <c r="D48" s="406" t="s">
        <v>472</v>
      </c>
      <c r="E48" s="63">
        <v>33000</v>
      </c>
      <c r="G48" s="33">
        <f>E48+F48</f>
        <v>33000</v>
      </c>
      <c r="I48" s="33">
        <v>48000</v>
      </c>
      <c r="J48" s="114"/>
      <c r="K48" s="33">
        <f>I48+J48</f>
        <v>48000</v>
      </c>
      <c r="M48" s="408">
        <v>45950</v>
      </c>
      <c r="N48" s="114">
        <v>-3550</v>
      </c>
      <c r="O48" s="33">
        <f>M48+N48</f>
        <v>42400</v>
      </c>
      <c r="P48" s="114">
        <v>21200</v>
      </c>
      <c r="Q48" s="33">
        <f>O48+P48</f>
        <v>63600</v>
      </c>
      <c r="R48" s="114">
        <v>5000</v>
      </c>
      <c r="S48" s="33">
        <v>121000</v>
      </c>
      <c r="T48" s="33"/>
      <c r="U48" s="33">
        <f>S48+T48</f>
        <v>121000</v>
      </c>
      <c r="V48" s="33"/>
      <c r="W48" s="33">
        <f>U48+V48</f>
        <v>121000</v>
      </c>
      <c r="X48" s="33"/>
      <c r="Y48" s="33">
        <f>W48+X48</f>
        <v>121000</v>
      </c>
      <c r="Z48" s="406"/>
      <c r="AA48" s="33">
        <v>120600</v>
      </c>
      <c r="AB48" s="114"/>
      <c r="AC48" s="33">
        <f t="shared" si="0"/>
        <v>120600</v>
      </c>
    </row>
    <row r="49" spans="1:29" ht="15">
      <c r="A49" s="407"/>
      <c r="B49" s="407"/>
      <c r="C49" s="415"/>
      <c r="D49" s="420" t="s">
        <v>473</v>
      </c>
      <c r="E49" s="63"/>
      <c r="G49" s="33"/>
      <c r="I49" s="33"/>
      <c r="J49" s="114"/>
      <c r="K49" s="33"/>
      <c r="M49" s="408"/>
      <c r="N49" s="114"/>
      <c r="O49" s="33"/>
      <c r="P49" s="114"/>
      <c r="Q49" s="33"/>
      <c r="R49" s="114"/>
      <c r="S49" s="33"/>
      <c r="T49" s="33"/>
      <c r="U49" s="33"/>
      <c r="V49" s="33"/>
      <c r="W49" s="33"/>
      <c r="X49" s="33"/>
      <c r="Y49" s="33"/>
      <c r="Z49" s="406"/>
      <c r="AA49" s="33"/>
      <c r="AB49" s="114"/>
      <c r="AC49" s="33"/>
    </row>
    <row r="50" spans="1:29" ht="15.75">
      <c r="A50" s="436"/>
      <c r="B50" s="436"/>
      <c r="C50" s="437"/>
      <c r="D50" s="420"/>
      <c r="E50" s="67">
        <f>SUM(E48:E49)</f>
        <v>33000</v>
      </c>
      <c r="F50" s="410"/>
      <c r="G50" s="411">
        <f>E50+F50</f>
        <v>33000</v>
      </c>
      <c r="H50" s="410"/>
      <c r="I50" s="67">
        <v>579154</v>
      </c>
      <c r="J50" s="411" t="e">
        <f>#REF!+#REF!+J48+#REF!+#REF!</f>
        <v>#REF!</v>
      </c>
      <c r="K50" s="67" t="e">
        <f>#REF!+#REF!+K48+#REF!+#REF!</f>
        <v>#REF!</v>
      </c>
      <c r="L50" s="410"/>
      <c r="M50" s="438">
        <f>SUM(M48:M49)</f>
        <v>45950</v>
      </c>
      <c r="N50" s="439">
        <f>SUM(N48:N49)</f>
        <v>-3550</v>
      </c>
      <c r="O50" s="438">
        <f>SUM(O48:O49)</f>
        <v>42400</v>
      </c>
      <c r="P50" s="439">
        <v>73050</v>
      </c>
      <c r="Q50" s="438">
        <f>SUM(Q48:Q49)</f>
        <v>63600</v>
      </c>
      <c r="R50" s="438">
        <f>SUM(R48:R49)</f>
        <v>5000</v>
      </c>
      <c r="S50" s="438">
        <f>SUM(S47:S49)</f>
        <v>121000</v>
      </c>
      <c r="T50" s="438"/>
      <c r="U50" s="438">
        <f>SUM(U47:U49)</f>
        <v>121000</v>
      </c>
      <c r="V50" s="438"/>
      <c r="W50" s="438">
        <f>SUM(W47:W49)</f>
        <v>121000</v>
      </c>
      <c r="X50" s="438"/>
      <c r="Y50" s="438">
        <f>SUM(Y47:Y49)</f>
        <v>121000</v>
      </c>
      <c r="Z50" s="438"/>
      <c r="AA50" s="438">
        <f>SUM(AA47:AA49)</f>
        <v>120600</v>
      </c>
      <c r="AB50" s="124"/>
      <c r="AC50" s="39">
        <f t="shared" si="0"/>
        <v>120600</v>
      </c>
    </row>
    <row r="51" spans="1:29" ht="15.75">
      <c r="A51" s="409" t="s">
        <v>478</v>
      </c>
      <c r="B51" s="440"/>
      <c r="C51" s="440"/>
      <c r="D51" s="440"/>
      <c r="E51" s="441" t="e">
        <f>E50+E42+E39+E34+E29+E20+E17</f>
        <v>#REF!</v>
      </c>
      <c r="F51" s="441">
        <f>F50+F42+F39+F34+F29+F20+F17</f>
        <v>845000</v>
      </c>
      <c r="G51" s="67" t="e">
        <f>G50+G42+G39+G34+G29+G20+G17</f>
        <v>#REF!</v>
      </c>
      <c r="H51" s="410"/>
      <c r="I51" s="67" t="e">
        <f>I50+I42+I39+I34+I29+I20+I17</f>
        <v>#REF!</v>
      </c>
      <c r="J51" s="67" t="e">
        <f>J50+J42+J39+J34+J29+J20+J17</f>
        <v>#REF!</v>
      </c>
      <c r="K51" s="67" t="e">
        <f>K50+K42+K39+K34+K29+K20+K17</f>
        <v>#REF!</v>
      </c>
      <c r="L51" s="410"/>
      <c r="M51" s="438" t="e">
        <f aca="true" t="shared" si="1" ref="M51:R51">M17+M20+M29+M34+M39+M42+M50</f>
        <v>#REF!</v>
      </c>
      <c r="N51" s="439" t="e">
        <f t="shared" si="1"/>
        <v>#REF!</v>
      </c>
      <c r="O51" s="438" t="e">
        <f t="shared" si="1"/>
        <v>#REF!</v>
      </c>
      <c r="P51" s="439">
        <f t="shared" si="1"/>
        <v>131050</v>
      </c>
      <c r="Q51" s="438" t="e">
        <f t="shared" si="1"/>
        <v>#REF!</v>
      </c>
      <c r="R51" s="439">
        <f t="shared" si="1"/>
        <v>5000</v>
      </c>
      <c r="S51" s="438">
        <f aca="true" t="shared" si="2" ref="S51:AA51">S17+S20+S29+S34+S39+S42+S46+S50</f>
        <v>3144922</v>
      </c>
      <c r="T51" s="438">
        <f t="shared" si="2"/>
        <v>10588</v>
      </c>
      <c r="U51" s="438">
        <f t="shared" si="2"/>
        <v>3155510</v>
      </c>
      <c r="V51" s="438">
        <f t="shared" si="2"/>
        <v>32733</v>
      </c>
      <c r="W51" s="438">
        <f t="shared" si="2"/>
        <v>3188243</v>
      </c>
      <c r="X51" s="438">
        <f t="shared" si="2"/>
        <v>29511</v>
      </c>
      <c r="Y51" s="438">
        <f t="shared" si="2"/>
        <v>3213102</v>
      </c>
      <c r="Z51" s="438">
        <f t="shared" si="2"/>
        <v>237914</v>
      </c>
      <c r="AA51" s="438">
        <f t="shared" si="2"/>
        <v>4570082</v>
      </c>
      <c r="AB51" s="124">
        <f>AB50+AB46+AB42+AB39+AB34+AB29+AB20+AB17</f>
        <v>424424</v>
      </c>
      <c r="AC51" s="39">
        <f t="shared" si="0"/>
        <v>4994506</v>
      </c>
    </row>
  </sheetData>
  <mergeCells count="16">
    <mergeCell ref="A39:D39"/>
    <mergeCell ref="A42:D42"/>
    <mergeCell ref="A46:D46"/>
    <mergeCell ref="A51:D51"/>
    <mergeCell ref="A17:D17"/>
    <mergeCell ref="A20:D20"/>
    <mergeCell ref="A29:D29"/>
    <mergeCell ref="A34:D34"/>
    <mergeCell ref="A13:C13"/>
    <mergeCell ref="D13:D14"/>
    <mergeCell ref="AB13:AB14"/>
    <mergeCell ref="AC13:AC14"/>
    <mergeCell ref="A7:AA7"/>
    <mergeCell ref="A8:AA8"/>
    <mergeCell ref="A9:AA9"/>
    <mergeCell ref="A11:AA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0"/>
  <sheetViews>
    <sheetView workbookViewId="0" topLeftCell="A119">
      <selection activeCell="D145" sqref="D145"/>
    </sheetView>
  </sheetViews>
  <sheetFormatPr defaultColWidth="9.140625" defaultRowHeight="12.75"/>
  <cols>
    <col min="1" max="1" width="8.140625" style="373" customWidth="1"/>
    <col min="2" max="2" width="11.57421875" style="373" customWidth="1"/>
    <col min="3" max="3" width="8.140625" style="373" customWidth="1"/>
    <col min="4" max="4" width="43.140625" style="373" customWidth="1"/>
    <col min="5" max="5" width="0.13671875" style="373" hidden="1" customWidth="1"/>
    <col min="6" max="6" width="10.28125" style="373" hidden="1" customWidth="1"/>
    <col min="7" max="7" width="14.7109375" style="373" hidden="1" customWidth="1"/>
    <col min="8" max="8" width="12.140625" style="373" hidden="1" customWidth="1"/>
    <col min="9" max="11" width="0.13671875" style="373" hidden="1" customWidth="1"/>
    <col min="12" max="12" width="12.57421875" style="373" hidden="1" customWidth="1"/>
    <col min="13" max="13" width="0.13671875" style="373" hidden="1" customWidth="1"/>
    <col min="14" max="14" width="10.140625" style="373" hidden="1" customWidth="1"/>
    <col min="15" max="15" width="16.8515625" style="373" hidden="1" customWidth="1"/>
    <col min="16" max="16" width="0.13671875" style="373" hidden="1" customWidth="1"/>
    <col min="17" max="17" width="17.00390625" style="373" hidden="1" customWidth="1"/>
    <col min="18" max="18" width="15.8515625" style="373" hidden="1" customWidth="1"/>
    <col min="19" max="19" width="16.421875" style="373" hidden="1" customWidth="1"/>
    <col min="20" max="20" width="16.57421875" style="373" hidden="1" customWidth="1"/>
    <col min="21" max="21" width="16.140625" style="373" hidden="1" customWidth="1"/>
    <col min="22" max="22" width="17.00390625" style="373" hidden="1" customWidth="1"/>
    <col min="23" max="24" width="17.140625" style="373" hidden="1" customWidth="1"/>
    <col min="25" max="25" width="21.140625" style="373" hidden="1" customWidth="1"/>
    <col min="26" max="26" width="21.421875" style="373" hidden="1" customWidth="1"/>
    <col min="27" max="27" width="15.8515625" style="373" hidden="1" customWidth="1"/>
    <col min="28" max="28" width="0.2890625" style="373" hidden="1" customWidth="1"/>
    <col min="29" max="30" width="9.140625" style="373" hidden="1" customWidth="1"/>
    <col min="31" max="31" width="14.140625" style="373" hidden="1" customWidth="1"/>
    <col min="32" max="32" width="14.57421875" style="373" customWidth="1"/>
    <col min="33" max="33" width="13.7109375" style="373" customWidth="1"/>
    <col min="34" max="34" width="14.00390625" style="373" customWidth="1"/>
    <col min="35" max="16384" width="9.140625" style="373" customWidth="1"/>
  </cols>
  <sheetData>
    <row r="1" spans="3:36" ht="15.75">
      <c r="C1" s="375"/>
      <c r="W1" s="442" t="s">
        <v>479</v>
      </c>
      <c r="X1" s="443"/>
      <c r="Y1" s="443"/>
      <c r="Z1" s="443"/>
      <c r="AA1" s="444" t="s">
        <v>480</v>
      </c>
      <c r="AB1" s="445"/>
      <c r="AC1" s="445"/>
      <c r="AD1" s="445"/>
      <c r="AE1" s="445"/>
      <c r="AF1" s="444" t="s">
        <v>480</v>
      </c>
      <c r="AG1" s="445"/>
      <c r="AH1" s="445"/>
      <c r="AI1" s="445"/>
      <c r="AJ1" s="445"/>
    </row>
    <row r="2" spans="3:36" ht="15.75">
      <c r="C2" s="375"/>
      <c r="W2" s="442" t="s">
        <v>481</v>
      </c>
      <c r="X2" s="443"/>
      <c r="Y2" s="443"/>
      <c r="Z2" s="443"/>
      <c r="AA2" s="444" t="s">
        <v>482</v>
      </c>
      <c r="AB2" s="445"/>
      <c r="AC2" s="445"/>
      <c r="AD2" s="445"/>
      <c r="AE2" s="445"/>
      <c r="AF2" s="444" t="s">
        <v>2</v>
      </c>
      <c r="AG2" s="445"/>
      <c r="AH2" s="445"/>
      <c r="AI2" s="445"/>
      <c r="AJ2" s="445"/>
    </row>
    <row r="3" spans="3:36" ht="15.75">
      <c r="C3" s="375"/>
      <c r="W3" s="442" t="s">
        <v>483</v>
      </c>
      <c r="X3" s="443"/>
      <c r="Y3" s="443"/>
      <c r="Z3" s="443"/>
      <c r="AA3" s="444" t="s">
        <v>3</v>
      </c>
      <c r="AB3" s="445"/>
      <c r="AC3" s="445"/>
      <c r="AD3" s="445"/>
      <c r="AE3" s="445"/>
      <c r="AF3" s="444" t="s">
        <v>3</v>
      </c>
      <c r="AG3" s="445"/>
      <c r="AH3" s="445"/>
      <c r="AI3" s="445"/>
      <c r="AJ3" s="445"/>
    </row>
    <row r="4" spans="3:36" ht="15.75">
      <c r="C4" s="375"/>
      <c r="W4" s="442" t="s">
        <v>484</v>
      </c>
      <c r="X4" s="443"/>
      <c r="Y4" s="443"/>
      <c r="Z4" s="443"/>
      <c r="AA4" s="444" t="s">
        <v>485</v>
      </c>
      <c r="AB4" s="445"/>
      <c r="AC4" s="445"/>
      <c r="AD4" s="445"/>
      <c r="AE4" s="445"/>
      <c r="AF4" s="444" t="s">
        <v>445</v>
      </c>
      <c r="AG4" s="445"/>
      <c r="AH4" s="445"/>
      <c r="AI4" s="445"/>
      <c r="AJ4" s="445"/>
    </row>
    <row r="6" spans="1:34" ht="15.75">
      <c r="A6" s="446" t="s">
        <v>486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5.75">
      <c r="A7" s="446" t="s">
        <v>487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9" spans="1:31" ht="15.75">
      <c r="A9" s="44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15">
      <c r="AA10" s="384" t="s">
        <v>450</v>
      </c>
    </row>
    <row r="11" spans="1:34" ht="15.75" customHeight="1">
      <c r="A11" s="447" t="s">
        <v>451</v>
      </c>
      <c r="B11" s="448"/>
      <c r="C11" s="449"/>
      <c r="D11" s="387" t="s">
        <v>452</v>
      </c>
      <c r="E11" s="389" t="s">
        <v>488</v>
      </c>
      <c r="F11" s="388" t="s">
        <v>194</v>
      </c>
      <c r="G11" s="388" t="s">
        <v>454</v>
      </c>
      <c r="H11" s="389" t="s">
        <v>194</v>
      </c>
      <c r="I11" s="388" t="s">
        <v>454</v>
      </c>
      <c r="J11" s="388" t="s">
        <v>194</v>
      </c>
      <c r="K11" s="389" t="s">
        <v>454</v>
      </c>
      <c r="L11" s="389" t="s">
        <v>194</v>
      </c>
      <c r="M11" s="389" t="s">
        <v>454</v>
      </c>
      <c r="N11" s="390" t="s">
        <v>194</v>
      </c>
      <c r="O11" s="389" t="s">
        <v>455</v>
      </c>
      <c r="P11" s="389" t="s">
        <v>194</v>
      </c>
      <c r="Q11" s="389" t="s">
        <v>457</v>
      </c>
      <c r="R11" s="389" t="s">
        <v>194</v>
      </c>
      <c r="S11" s="389" t="s">
        <v>457</v>
      </c>
      <c r="T11" s="389" t="s">
        <v>194</v>
      </c>
      <c r="U11" s="389" t="s">
        <v>457</v>
      </c>
      <c r="V11" s="389" t="s">
        <v>194</v>
      </c>
      <c r="W11" s="389" t="s">
        <v>457</v>
      </c>
      <c r="X11" s="392" t="s">
        <v>194</v>
      </c>
      <c r="Y11" s="450" t="s">
        <v>457</v>
      </c>
      <c r="Z11" s="393" t="s">
        <v>489</v>
      </c>
      <c r="AA11" s="393" t="s">
        <v>11</v>
      </c>
      <c r="AE11" s="393" t="s">
        <v>202</v>
      </c>
      <c r="AF11" s="451" t="s">
        <v>11</v>
      </c>
      <c r="AG11" s="393" t="s">
        <v>13</v>
      </c>
      <c r="AH11" s="393" t="s">
        <v>14</v>
      </c>
    </row>
    <row r="12" spans="1:34" ht="15.75">
      <c r="A12" s="394" t="s">
        <v>191</v>
      </c>
      <c r="B12" s="395" t="s">
        <v>8</v>
      </c>
      <c r="C12" s="395" t="s">
        <v>9</v>
      </c>
      <c r="D12" s="452"/>
      <c r="E12" s="398" t="s">
        <v>450</v>
      </c>
      <c r="F12" s="397" t="s">
        <v>460</v>
      </c>
      <c r="G12" s="397" t="s">
        <v>461</v>
      </c>
      <c r="H12" s="398" t="s">
        <v>462</v>
      </c>
      <c r="I12" s="397" t="s">
        <v>461</v>
      </c>
      <c r="J12" s="397" t="s">
        <v>490</v>
      </c>
      <c r="K12" s="398" t="s">
        <v>461</v>
      </c>
      <c r="L12" s="398" t="s">
        <v>491</v>
      </c>
      <c r="M12" s="398" t="s">
        <v>461</v>
      </c>
      <c r="N12" s="399" t="s">
        <v>492</v>
      </c>
      <c r="O12" s="398" t="s">
        <v>469</v>
      </c>
      <c r="P12" s="398" t="s">
        <v>204</v>
      </c>
      <c r="Q12" s="398" t="s">
        <v>205</v>
      </c>
      <c r="R12" s="398" t="s">
        <v>206</v>
      </c>
      <c r="S12" s="398" t="s">
        <v>205</v>
      </c>
      <c r="T12" s="398" t="s">
        <v>207</v>
      </c>
      <c r="U12" s="398" t="s">
        <v>205</v>
      </c>
      <c r="V12" s="398" t="s">
        <v>208</v>
      </c>
      <c r="W12" s="398" t="s">
        <v>205</v>
      </c>
      <c r="X12" s="401" t="s">
        <v>470</v>
      </c>
      <c r="Y12" s="453" t="s">
        <v>205</v>
      </c>
      <c r="Z12" s="402"/>
      <c r="AA12" s="454"/>
      <c r="AE12" s="402"/>
      <c r="AF12" s="455"/>
      <c r="AG12" s="402"/>
      <c r="AH12" s="402"/>
    </row>
    <row r="13" spans="1:34" ht="15.75">
      <c r="A13" s="456"/>
      <c r="B13" s="456"/>
      <c r="C13" s="456"/>
      <c r="D13" s="457"/>
      <c r="E13" s="458"/>
      <c r="F13" s="459"/>
      <c r="G13" s="460"/>
      <c r="H13" s="461"/>
      <c r="I13" s="406"/>
      <c r="J13" s="462"/>
      <c r="K13" s="406"/>
      <c r="L13" s="406"/>
      <c r="M13" s="406"/>
      <c r="N13" s="461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62"/>
      <c r="Z13" s="406"/>
      <c r="AA13" s="406"/>
      <c r="AE13" s="28"/>
      <c r="AF13" s="404"/>
      <c r="AG13" s="114"/>
      <c r="AH13" s="404"/>
    </row>
    <row r="14" spans="1:34" ht="15">
      <c r="A14" s="463" t="s">
        <v>15</v>
      </c>
      <c r="B14" s="463" t="s">
        <v>16</v>
      </c>
      <c r="C14" s="464">
        <v>4300</v>
      </c>
      <c r="D14" s="465" t="s">
        <v>211</v>
      </c>
      <c r="E14" s="466">
        <v>50000</v>
      </c>
      <c r="F14" s="462"/>
      <c r="G14" s="33">
        <f>E14+F14</f>
        <v>50000</v>
      </c>
      <c r="H14" s="461"/>
      <c r="I14" s="33">
        <f>G14+H14</f>
        <v>50000</v>
      </c>
      <c r="J14" s="462"/>
      <c r="K14" s="33">
        <f>I14+J14</f>
        <v>50000</v>
      </c>
      <c r="L14" s="33"/>
      <c r="M14" s="33">
        <f>K14+L14</f>
        <v>50000</v>
      </c>
      <c r="N14" s="461"/>
      <c r="O14" s="33">
        <v>20000</v>
      </c>
      <c r="P14" s="33"/>
      <c r="Q14" s="33">
        <f>O14+P14</f>
        <v>20000</v>
      </c>
      <c r="R14" s="33"/>
      <c r="S14" s="33">
        <f>Q14+R14</f>
        <v>20000</v>
      </c>
      <c r="T14" s="33"/>
      <c r="U14" s="33">
        <f>S14+T14</f>
        <v>20000</v>
      </c>
      <c r="V14" s="33"/>
      <c r="W14" s="33">
        <f>U14+V14</f>
        <v>20000</v>
      </c>
      <c r="X14" s="406"/>
      <c r="Y14" s="417">
        <f>W14+X14</f>
        <v>20000</v>
      </c>
      <c r="Z14" s="406"/>
      <c r="AA14" s="33">
        <v>30000</v>
      </c>
      <c r="AE14" s="33"/>
      <c r="AF14" s="33">
        <f>AA14+AE14</f>
        <v>30000</v>
      </c>
      <c r="AG14" s="114"/>
      <c r="AH14" s="33">
        <f>AF14+AG14</f>
        <v>30000</v>
      </c>
    </row>
    <row r="15" spans="1:34" ht="15">
      <c r="A15" s="467"/>
      <c r="B15" s="467"/>
      <c r="C15" s="468"/>
      <c r="D15" s="469"/>
      <c r="E15" s="466"/>
      <c r="F15" s="462"/>
      <c r="G15" s="417"/>
      <c r="H15" s="461"/>
      <c r="I15" s="33"/>
      <c r="J15" s="462"/>
      <c r="K15" s="33"/>
      <c r="L15" s="33"/>
      <c r="M15" s="33"/>
      <c r="N15" s="461"/>
      <c r="O15" s="94"/>
      <c r="P15" s="94"/>
      <c r="Q15" s="94"/>
      <c r="R15" s="94"/>
      <c r="S15" s="94"/>
      <c r="T15" s="94"/>
      <c r="U15" s="94"/>
      <c r="V15" s="94"/>
      <c r="W15" s="94"/>
      <c r="X15" s="406"/>
      <c r="Y15" s="417"/>
      <c r="Z15" s="406"/>
      <c r="AA15" s="33"/>
      <c r="AE15" s="33"/>
      <c r="AF15" s="33"/>
      <c r="AG15" s="114"/>
      <c r="AH15" s="33"/>
    </row>
    <row r="16" spans="1:34" ht="15.75">
      <c r="A16" s="470" t="s">
        <v>23</v>
      </c>
      <c r="B16" s="287"/>
      <c r="C16" s="287"/>
      <c r="D16" s="288"/>
      <c r="E16" s="108">
        <v>50000</v>
      </c>
      <c r="F16" s="410"/>
      <c r="G16" s="411">
        <f>E16+F16</f>
        <v>50000</v>
      </c>
      <c r="H16" s="410"/>
      <c r="I16" s="67">
        <f>I14</f>
        <v>50000</v>
      </c>
      <c r="J16" s="411"/>
      <c r="K16" s="67">
        <f>K14</f>
        <v>50000</v>
      </c>
      <c r="L16" s="67">
        <f>L14</f>
        <v>0</v>
      </c>
      <c r="M16" s="67">
        <f>M14</f>
        <v>50000</v>
      </c>
      <c r="N16" s="410"/>
      <c r="O16" s="426">
        <f>O14</f>
        <v>20000</v>
      </c>
      <c r="P16" s="426"/>
      <c r="Q16" s="426">
        <f>Q14</f>
        <v>20000</v>
      </c>
      <c r="R16" s="426"/>
      <c r="S16" s="426">
        <f>S14</f>
        <v>20000</v>
      </c>
      <c r="T16" s="426"/>
      <c r="U16" s="426">
        <f>U14</f>
        <v>20000</v>
      </c>
      <c r="V16" s="426"/>
      <c r="W16" s="426">
        <f>W14</f>
        <v>20000</v>
      </c>
      <c r="X16" s="67"/>
      <c r="Y16" s="411">
        <f>Y14</f>
        <v>20000</v>
      </c>
      <c r="Z16" s="437"/>
      <c r="AA16" s="67">
        <f>SUM(AA13:AA15)</f>
        <v>30000</v>
      </c>
      <c r="AE16" s="39"/>
      <c r="AF16" s="39">
        <f aca="true" t="shared" si="0" ref="AF16:AF79">AA16+AE16</f>
        <v>30000</v>
      </c>
      <c r="AG16" s="39"/>
      <c r="AH16" s="39">
        <f aca="true" t="shared" si="1" ref="AH16:AH79">AF16+AG16</f>
        <v>30000</v>
      </c>
    </row>
    <row r="17" spans="1:34" ht="15">
      <c r="A17" s="471">
        <v>700</v>
      </c>
      <c r="B17" s="472">
        <v>70005</v>
      </c>
      <c r="C17" s="464">
        <v>4210</v>
      </c>
      <c r="D17" s="465" t="s">
        <v>227</v>
      </c>
      <c r="E17" s="473">
        <v>50000</v>
      </c>
      <c r="F17" s="461"/>
      <c r="G17" s="33">
        <f>E17+F17</f>
        <v>50000</v>
      </c>
      <c r="H17" s="461"/>
      <c r="I17" s="33">
        <f>G17+H17</f>
        <v>50000</v>
      </c>
      <c r="J17" s="462"/>
      <c r="K17" s="33">
        <f>I17+J17</f>
        <v>50000</v>
      </c>
      <c r="L17" s="33"/>
      <c r="M17" s="33">
        <f>K17+L17</f>
        <v>50000</v>
      </c>
      <c r="N17" s="461"/>
      <c r="O17" s="33">
        <v>71000</v>
      </c>
      <c r="P17" s="33"/>
      <c r="Q17" s="33">
        <f>O17+P17</f>
        <v>71000</v>
      </c>
      <c r="R17" s="33"/>
      <c r="S17" s="33">
        <f>Q17+R17</f>
        <v>71000</v>
      </c>
      <c r="T17" s="33"/>
      <c r="U17" s="33">
        <f>S17+T17</f>
        <v>71000</v>
      </c>
      <c r="V17" s="33"/>
      <c r="W17" s="33">
        <f>U17+V17</f>
        <v>71000</v>
      </c>
      <c r="X17" s="406">
        <v>-500</v>
      </c>
      <c r="Y17" s="417">
        <f>W17+X17</f>
        <v>70500</v>
      </c>
      <c r="Z17" s="462"/>
      <c r="AA17" s="33">
        <v>200</v>
      </c>
      <c r="AE17" s="33"/>
      <c r="AF17" s="33">
        <f t="shared" si="0"/>
        <v>200</v>
      </c>
      <c r="AG17" s="114"/>
      <c r="AH17" s="33">
        <f t="shared" si="1"/>
        <v>200</v>
      </c>
    </row>
    <row r="18" spans="1:34" ht="15">
      <c r="A18" s="471"/>
      <c r="B18" s="472"/>
      <c r="C18" s="464">
        <v>4260</v>
      </c>
      <c r="D18" s="465" t="s">
        <v>229</v>
      </c>
      <c r="E18" s="474"/>
      <c r="F18" s="461"/>
      <c r="G18" s="158"/>
      <c r="H18" s="461"/>
      <c r="I18" s="158"/>
      <c r="J18" s="461"/>
      <c r="K18" s="158"/>
      <c r="L18" s="158"/>
      <c r="M18" s="158"/>
      <c r="N18" s="461"/>
      <c r="O18" s="158"/>
      <c r="P18" s="158"/>
      <c r="Q18" s="158"/>
      <c r="R18" s="158"/>
      <c r="S18" s="158"/>
      <c r="T18" s="158"/>
      <c r="U18" s="158"/>
      <c r="V18" s="158"/>
      <c r="W18" s="158"/>
      <c r="X18" s="461"/>
      <c r="Y18" s="158"/>
      <c r="Z18" s="461"/>
      <c r="AA18" s="33">
        <v>400</v>
      </c>
      <c r="AE18" s="33"/>
      <c r="AF18" s="33">
        <f t="shared" si="0"/>
        <v>400</v>
      </c>
      <c r="AG18" s="114"/>
      <c r="AH18" s="33">
        <f t="shared" si="1"/>
        <v>400</v>
      </c>
    </row>
    <row r="19" spans="1:34" ht="15">
      <c r="A19" s="471"/>
      <c r="B19" s="472"/>
      <c r="C19" s="464">
        <v>4270</v>
      </c>
      <c r="D19" s="465" t="s">
        <v>230</v>
      </c>
      <c r="E19" s="474"/>
      <c r="F19" s="461"/>
      <c r="G19" s="158"/>
      <c r="H19" s="461"/>
      <c r="I19" s="158"/>
      <c r="J19" s="461"/>
      <c r="K19" s="158"/>
      <c r="L19" s="158"/>
      <c r="M19" s="158"/>
      <c r="N19" s="461"/>
      <c r="O19" s="158"/>
      <c r="P19" s="158"/>
      <c r="Q19" s="158"/>
      <c r="R19" s="158"/>
      <c r="S19" s="158"/>
      <c r="T19" s="158"/>
      <c r="U19" s="158"/>
      <c r="V19" s="158"/>
      <c r="W19" s="158"/>
      <c r="X19" s="461"/>
      <c r="Y19" s="158"/>
      <c r="Z19" s="461"/>
      <c r="AA19" s="33">
        <v>25000</v>
      </c>
      <c r="AE19" s="33"/>
      <c r="AF19" s="33">
        <f t="shared" si="0"/>
        <v>25000</v>
      </c>
      <c r="AG19" s="114"/>
      <c r="AH19" s="33">
        <f t="shared" si="1"/>
        <v>25000</v>
      </c>
    </row>
    <row r="20" spans="1:34" ht="15">
      <c r="A20" s="464"/>
      <c r="B20" s="464"/>
      <c r="C20" s="407">
        <v>4300</v>
      </c>
      <c r="D20" s="406" t="s">
        <v>211</v>
      </c>
      <c r="AA20" s="33">
        <v>39400</v>
      </c>
      <c r="AE20" s="33">
        <v>-200</v>
      </c>
      <c r="AF20" s="33">
        <f t="shared" si="0"/>
        <v>39200</v>
      </c>
      <c r="AG20" s="114">
        <v>-944</v>
      </c>
      <c r="AH20" s="33">
        <f t="shared" si="1"/>
        <v>38256</v>
      </c>
    </row>
    <row r="21" spans="1:34" ht="15">
      <c r="A21" s="464"/>
      <c r="B21" s="464"/>
      <c r="C21" s="407">
        <v>4510</v>
      </c>
      <c r="D21" s="406" t="s">
        <v>249</v>
      </c>
      <c r="AA21" s="33">
        <v>0</v>
      </c>
      <c r="AE21" s="33">
        <v>200</v>
      </c>
      <c r="AF21" s="33">
        <f t="shared" si="0"/>
        <v>200</v>
      </c>
      <c r="AG21" s="114"/>
      <c r="AH21" s="33">
        <f t="shared" si="1"/>
        <v>200</v>
      </c>
    </row>
    <row r="22" spans="1:34" ht="15">
      <c r="A22" s="464"/>
      <c r="B22" s="464"/>
      <c r="C22" s="407">
        <v>4590</v>
      </c>
      <c r="D22" s="406" t="s">
        <v>493</v>
      </c>
      <c r="AA22" s="94">
        <v>10000</v>
      </c>
      <c r="AE22" s="33"/>
      <c r="AF22" s="33">
        <f t="shared" si="0"/>
        <v>10000</v>
      </c>
      <c r="AG22" s="114">
        <v>-10000</v>
      </c>
      <c r="AH22" s="33">
        <f t="shared" si="1"/>
        <v>0</v>
      </c>
    </row>
    <row r="23" spans="1:34" ht="15">
      <c r="A23" s="468"/>
      <c r="B23" s="468"/>
      <c r="C23" s="418">
        <v>4610</v>
      </c>
      <c r="D23" s="462" t="s">
        <v>252</v>
      </c>
      <c r="AA23" s="94"/>
      <c r="AE23" s="33"/>
      <c r="AF23" s="33">
        <v>0</v>
      </c>
      <c r="AG23" s="114">
        <v>10944</v>
      </c>
      <c r="AH23" s="33">
        <f t="shared" si="1"/>
        <v>10944</v>
      </c>
    </row>
    <row r="24" spans="1:34" ht="15.75">
      <c r="A24" s="475" t="s">
        <v>57</v>
      </c>
      <c r="B24" s="287"/>
      <c r="C24" s="287"/>
      <c r="D24" s="288"/>
      <c r="E24" s="67">
        <v>50000</v>
      </c>
      <c r="F24" s="410"/>
      <c r="G24" s="411">
        <f>E24+F24</f>
        <v>50000</v>
      </c>
      <c r="H24" s="410"/>
      <c r="I24" s="67">
        <f>I17</f>
        <v>50000</v>
      </c>
      <c r="J24" s="411"/>
      <c r="K24" s="67">
        <f>K17</f>
        <v>50000</v>
      </c>
      <c r="L24" s="67">
        <f>L17</f>
        <v>0</v>
      </c>
      <c r="M24" s="67">
        <f>M17</f>
        <v>50000</v>
      </c>
      <c r="N24" s="410"/>
      <c r="O24" s="67">
        <f>O17</f>
        <v>71000</v>
      </c>
      <c r="P24" s="67"/>
      <c r="Q24" s="67">
        <f>Q17</f>
        <v>71000</v>
      </c>
      <c r="R24" s="67"/>
      <c r="S24" s="67">
        <f>S17</f>
        <v>71000</v>
      </c>
      <c r="T24" s="67"/>
      <c r="U24" s="67">
        <f>U17</f>
        <v>71000</v>
      </c>
      <c r="V24" s="67"/>
      <c r="W24" s="67">
        <f>SUM(W17:W20)</f>
        <v>71000</v>
      </c>
      <c r="X24" s="67">
        <f>SUM(X17:X20)</f>
        <v>-500</v>
      </c>
      <c r="Y24" s="411">
        <f>SUM(Y17:Y20)</f>
        <v>70500</v>
      </c>
      <c r="Z24" s="476"/>
      <c r="AA24" s="67">
        <f>SUM(AA17:AA22)</f>
        <v>75000</v>
      </c>
      <c r="AE24" s="39"/>
      <c r="AF24" s="39">
        <f>SUM(AF17:AF22)</f>
        <v>75000</v>
      </c>
      <c r="AG24" s="39">
        <f>SUM(AG17:AG23)</f>
        <v>0</v>
      </c>
      <c r="AH24" s="39">
        <f t="shared" si="1"/>
        <v>75000</v>
      </c>
    </row>
    <row r="25" spans="1:34" ht="15">
      <c r="A25" s="403"/>
      <c r="B25" s="477"/>
      <c r="C25" s="403"/>
      <c r="D25" s="404"/>
      <c r="E25" s="404"/>
      <c r="F25" s="478"/>
      <c r="G25" s="479"/>
      <c r="H25" s="478"/>
      <c r="I25" s="479"/>
      <c r="J25" s="478"/>
      <c r="K25" s="404"/>
      <c r="L25" s="404"/>
      <c r="M25" s="404"/>
      <c r="N25" s="478"/>
      <c r="O25" s="28"/>
      <c r="P25" s="28"/>
      <c r="Q25" s="28"/>
      <c r="R25" s="28"/>
      <c r="S25" s="28"/>
      <c r="T25" s="28"/>
      <c r="U25" s="28"/>
      <c r="V25" s="28"/>
      <c r="W25" s="28"/>
      <c r="X25" s="406"/>
      <c r="Y25" s="417"/>
      <c r="Z25" s="406"/>
      <c r="AA25" s="33"/>
      <c r="AE25" s="33"/>
      <c r="AF25" s="33"/>
      <c r="AG25" s="114"/>
      <c r="AH25" s="33"/>
    </row>
    <row r="26" spans="1:34" ht="15">
      <c r="A26" s="407">
        <v>710</v>
      </c>
      <c r="B26" s="415">
        <v>71013</v>
      </c>
      <c r="C26" s="407">
        <v>4300</v>
      </c>
      <c r="D26" s="406" t="s">
        <v>211</v>
      </c>
      <c r="E26" s="33">
        <v>80000</v>
      </c>
      <c r="F26" s="462"/>
      <c r="G26" s="417">
        <f>E26+F26</f>
        <v>80000</v>
      </c>
      <c r="H26" s="462"/>
      <c r="I26" s="417">
        <f>G26+H26</f>
        <v>80000</v>
      </c>
      <c r="J26" s="462"/>
      <c r="K26" s="33">
        <f>I26+J26</f>
        <v>80000</v>
      </c>
      <c r="L26" s="33"/>
      <c r="M26" s="33">
        <f>K26+L26</f>
        <v>80000</v>
      </c>
      <c r="N26" s="462"/>
      <c r="O26" s="33">
        <v>45000</v>
      </c>
      <c r="P26" s="33">
        <v>-10000</v>
      </c>
      <c r="Q26" s="33">
        <f>O26+P26</f>
        <v>35000</v>
      </c>
      <c r="R26" s="33"/>
      <c r="S26" s="33">
        <f>Q26+R26</f>
        <v>35000</v>
      </c>
      <c r="T26" s="33"/>
      <c r="U26" s="33">
        <f>S26+T26</f>
        <v>35000</v>
      </c>
      <c r="V26" s="33"/>
      <c r="W26" s="33">
        <f>U26+V26</f>
        <v>35000</v>
      </c>
      <c r="X26" s="406"/>
      <c r="Y26" s="417">
        <f aca="true" t="shared" si="2" ref="Y26:Y89">W26+X26</f>
        <v>35000</v>
      </c>
      <c r="Z26" s="406"/>
      <c r="AA26" s="33">
        <v>33000</v>
      </c>
      <c r="AE26" s="33"/>
      <c r="AF26" s="33">
        <f t="shared" si="0"/>
        <v>33000</v>
      </c>
      <c r="AG26" s="114"/>
      <c r="AH26" s="33">
        <f t="shared" si="1"/>
        <v>33000</v>
      </c>
    </row>
    <row r="27" spans="1:34" ht="15">
      <c r="A27" s="418"/>
      <c r="B27" s="419"/>
      <c r="C27" s="418"/>
      <c r="D27" s="420"/>
      <c r="E27" s="420"/>
      <c r="F27" s="425"/>
      <c r="G27" s="480"/>
      <c r="H27" s="425"/>
      <c r="I27" s="480"/>
      <c r="J27" s="425"/>
      <c r="K27" s="94"/>
      <c r="L27" s="94"/>
      <c r="M27" s="94"/>
      <c r="N27" s="425"/>
      <c r="O27" s="94"/>
      <c r="P27" s="94"/>
      <c r="Q27" s="94"/>
      <c r="R27" s="94"/>
      <c r="S27" s="94"/>
      <c r="T27" s="94"/>
      <c r="U27" s="94"/>
      <c r="V27" s="94"/>
      <c r="W27" s="94"/>
      <c r="X27" s="406"/>
      <c r="Y27" s="417"/>
      <c r="Z27" s="406"/>
      <c r="AA27" s="33"/>
      <c r="AE27" s="33"/>
      <c r="AF27" s="33"/>
      <c r="AG27" s="114"/>
      <c r="AH27" s="33"/>
    </row>
    <row r="28" spans="1:34" ht="15.75">
      <c r="A28" s="424"/>
      <c r="B28" s="287"/>
      <c r="C28" s="287"/>
      <c r="D28" s="288"/>
      <c r="E28" s="406"/>
      <c r="F28" s="462"/>
      <c r="G28" s="417"/>
      <c r="H28" s="462"/>
      <c r="I28" s="417"/>
      <c r="J28" s="462"/>
      <c r="K28" s="33"/>
      <c r="L28" s="33"/>
      <c r="M28" s="33"/>
      <c r="N28" s="462"/>
      <c r="O28" s="423">
        <f>O26</f>
        <v>45000</v>
      </c>
      <c r="P28" s="423">
        <f>P26</f>
        <v>-10000</v>
      </c>
      <c r="Q28" s="423">
        <f>Q26</f>
        <v>35000</v>
      </c>
      <c r="R28" s="423"/>
      <c r="S28" s="423">
        <f>S26</f>
        <v>35000</v>
      </c>
      <c r="T28" s="423"/>
      <c r="U28" s="423">
        <f>U26</f>
        <v>35000</v>
      </c>
      <c r="V28" s="423"/>
      <c r="W28" s="423">
        <f>W26</f>
        <v>35000</v>
      </c>
      <c r="X28" s="67"/>
      <c r="Y28" s="124">
        <f t="shared" si="2"/>
        <v>35000</v>
      </c>
      <c r="Z28" s="437"/>
      <c r="AA28" s="67">
        <f>SUM(AA25:AA27)</f>
        <v>33000</v>
      </c>
      <c r="AE28" s="39"/>
      <c r="AF28" s="39">
        <f t="shared" si="0"/>
        <v>33000</v>
      </c>
      <c r="AG28" s="39"/>
      <c r="AH28" s="39">
        <f t="shared" si="1"/>
        <v>33000</v>
      </c>
    </row>
    <row r="29" spans="1:34" ht="15">
      <c r="A29" s="403"/>
      <c r="B29" s="481"/>
      <c r="C29" s="481"/>
      <c r="D29" s="481"/>
      <c r="E29" s="416"/>
      <c r="F29" s="462"/>
      <c r="G29" s="417"/>
      <c r="H29" s="462"/>
      <c r="I29" s="417"/>
      <c r="J29" s="462"/>
      <c r="K29" s="33"/>
      <c r="L29" s="33"/>
      <c r="M29" s="33"/>
      <c r="N29" s="462"/>
      <c r="O29" s="28"/>
      <c r="P29" s="28"/>
      <c r="Q29" s="28"/>
      <c r="R29" s="28"/>
      <c r="S29" s="28"/>
      <c r="T29" s="28"/>
      <c r="U29" s="28"/>
      <c r="V29" s="28"/>
      <c r="W29" s="28"/>
      <c r="X29" s="406"/>
      <c r="Y29" s="417"/>
      <c r="Z29" s="406"/>
      <c r="AA29" s="33"/>
      <c r="AE29" s="33"/>
      <c r="AF29" s="33"/>
      <c r="AG29" s="114"/>
      <c r="AH29" s="33"/>
    </row>
    <row r="30" spans="1:34" ht="15">
      <c r="A30" s="407">
        <v>710</v>
      </c>
      <c r="B30" s="407">
        <v>71014</v>
      </c>
      <c r="C30" s="407">
        <v>4300</v>
      </c>
      <c r="D30" s="406" t="s">
        <v>211</v>
      </c>
      <c r="E30" s="71">
        <v>70000</v>
      </c>
      <c r="F30" s="478"/>
      <c r="G30" s="479">
        <f>E30+F30</f>
        <v>70000</v>
      </c>
      <c r="H30" s="478"/>
      <c r="I30" s="479">
        <f>G30+H30</f>
        <v>70000</v>
      </c>
      <c r="J30" s="478"/>
      <c r="K30" s="28">
        <f>I30+J30</f>
        <v>70000</v>
      </c>
      <c r="L30" s="28"/>
      <c r="M30" s="28">
        <f>K30+L30</f>
        <v>70000</v>
      </c>
      <c r="N30" s="478"/>
      <c r="O30" s="33">
        <v>40000</v>
      </c>
      <c r="P30" s="33"/>
      <c r="Q30" s="33">
        <f>O30+P30</f>
        <v>40000</v>
      </c>
      <c r="R30" s="33"/>
      <c r="S30" s="33">
        <f>Q30+R30</f>
        <v>40000</v>
      </c>
      <c r="T30" s="33"/>
      <c r="U30" s="33">
        <f>S30+T30</f>
        <v>40000</v>
      </c>
      <c r="V30" s="33"/>
      <c r="W30" s="33">
        <f>U30+V30</f>
        <v>40000</v>
      </c>
      <c r="X30" s="406"/>
      <c r="Y30" s="417">
        <f t="shared" si="2"/>
        <v>40000</v>
      </c>
      <c r="Z30" s="406"/>
      <c r="AA30" s="33">
        <v>40000</v>
      </c>
      <c r="AE30" s="33"/>
      <c r="AF30" s="33">
        <f t="shared" si="0"/>
        <v>40000</v>
      </c>
      <c r="AG30" s="114"/>
      <c r="AH30" s="33">
        <f t="shared" si="1"/>
        <v>40000</v>
      </c>
    </row>
    <row r="31" spans="1:34" ht="15">
      <c r="A31" s="418"/>
      <c r="B31" s="418"/>
      <c r="C31" s="418"/>
      <c r="D31" s="420"/>
      <c r="E31" s="482"/>
      <c r="F31" s="425"/>
      <c r="G31" s="480"/>
      <c r="H31" s="425"/>
      <c r="I31" s="480"/>
      <c r="J31" s="425"/>
      <c r="K31" s="94"/>
      <c r="L31" s="94"/>
      <c r="M31" s="94"/>
      <c r="N31" s="425"/>
      <c r="O31" s="94"/>
      <c r="P31" s="94"/>
      <c r="Q31" s="94"/>
      <c r="R31" s="94"/>
      <c r="S31" s="94"/>
      <c r="T31" s="94"/>
      <c r="U31" s="94"/>
      <c r="V31" s="94"/>
      <c r="W31" s="94"/>
      <c r="X31" s="406"/>
      <c r="Y31" s="417"/>
      <c r="Z31" s="406"/>
      <c r="AA31" s="33"/>
      <c r="AE31" s="33"/>
      <c r="AF31" s="33"/>
      <c r="AG31" s="114"/>
      <c r="AH31" s="33"/>
    </row>
    <row r="32" spans="1:34" ht="15.75">
      <c r="A32" s="424"/>
      <c r="B32" s="287"/>
      <c r="C32" s="287"/>
      <c r="D32" s="288"/>
      <c r="E32" s="33"/>
      <c r="F32" s="461"/>
      <c r="G32" s="417"/>
      <c r="H32" s="461"/>
      <c r="I32" s="417"/>
      <c r="J32" s="461"/>
      <c r="K32" s="33"/>
      <c r="L32" s="33"/>
      <c r="M32" s="33"/>
      <c r="N32" s="461"/>
      <c r="O32" s="426">
        <f>O30</f>
        <v>40000</v>
      </c>
      <c r="P32" s="426"/>
      <c r="Q32" s="426">
        <f>Q30</f>
        <v>40000</v>
      </c>
      <c r="R32" s="426"/>
      <c r="S32" s="426">
        <f>S30</f>
        <v>40000</v>
      </c>
      <c r="T32" s="426"/>
      <c r="U32" s="426">
        <f>U30</f>
        <v>40000</v>
      </c>
      <c r="V32" s="426"/>
      <c r="W32" s="426">
        <f>W30</f>
        <v>40000</v>
      </c>
      <c r="X32" s="67"/>
      <c r="Y32" s="124">
        <f t="shared" si="2"/>
        <v>40000</v>
      </c>
      <c r="Z32" s="437"/>
      <c r="AA32" s="67">
        <f>SUM(AA29:AA31)</f>
        <v>40000</v>
      </c>
      <c r="AE32" s="39"/>
      <c r="AF32" s="39">
        <f t="shared" si="0"/>
        <v>40000</v>
      </c>
      <c r="AG32" s="39"/>
      <c r="AH32" s="39">
        <f t="shared" si="1"/>
        <v>40000</v>
      </c>
    </row>
    <row r="33" spans="1:34" ht="15">
      <c r="A33" s="403">
        <v>710</v>
      </c>
      <c r="B33" s="403">
        <v>71015</v>
      </c>
      <c r="C33" s="403">
        <v>4010</v>
      </c>
      <c r="D33" s="404" t="s">
        <v>494</v>
      </c>
      <c r="E33" s="71">
        <v>58000</v>
      </c>
      <c r="F33" s="158">
        <v>-1000</v>
      </c>
      <c r="G33" s="33">
        <f>E33+F33</f>
        <v>57000</v>
      </c>
      <c r="H33" s="461"/>
      <c r="I33" s="28">
        <f>G33+H33</f>
        <v>57000</v>
      </c>
      <c r="J33" s="461"/>
      <c r="K33" s="33">
        <f>I33+J33</f>
        <v>57000</v>
      </c>
      <c r="L33" s="33"/>
      <c r="M33" s="33">
        <f>K33+L33</f>
        <v>57000</v>
      </c>
      <c r="N33" s="461"/>
      <c r="O33" s="28">
        <v>49500</v>
      </c>
      <c r="P33" s="479"/>
      <c r="Q33" s="28">
        <f>O33+P33</f>
        <v>49500</v>
      </c>
      <c r="R33" s="479"/>
      <c r="S33" s="28">
        <f>Q33+R33</f>
        <v>49500</v>
      </c>
      <c r="T33" s="479"/>
      <c r="U33" s="28">
        <f>S33+T33</f>
        <v>49500</v>
      </c>
      <c r="V33" s="479"/>
      <c r="W33" s="28">
        <f>U33+V33</f>
        <v>49500</v>
      </c>
      <c r="X33" s="406"/>
      <c r="Y33" s="417">
        <f t="shared" si="2"/>
        <v>49500</v>
      </c>
      <c r="Z33" s="406"/>
      <c r="AA33" s="33">
        <v>86097</v>
      </c>
      <c r="AE33" s="33"/>
      <c r="AF33" s="33">
        <f t="shared" si="0"/>
        <v>86097</v>
      </c>
      <c r="AG33" s="114"/>
      <c r="AH33" s="33">
        <f t="shared" si="1"/>
        <v>86097</v>
      </c>
    </row>
    <row r="34" spans="1:34" ht="15">
      <c r="A34" s="407"/>
      <c r="B34" s="407"/>
      <c r="C34" s="407">
        <v>4020</v>
      </c>
      <c r="D34" s="406" t="s">
        <v>495</v>
      </c>
      <c r="E34" s="63"/>
      <c r="F34" s="158"/>
      <c r="G34" s="33"/>
      <c r="H34" s="461"/>
      <c r="I34" s="33"/>
      <c r="J34" s="461"/>
      <c r="K34" s="33"/>
      <c r="L34" s="33"/>
      <c r="M34" s="33"/>
      <c r="N34" s="461"/>
      <c r="O34" s="33">
        <v>73000</v>
      </c>
      <c r="P34" s="417"/>
      <c r="Q34" s="33">
        <f aca="true" t="shared" si="3" ref="Q34:Q52">O34+P34</f>
        <v>73000</v>
      </c>
      <c r="R34" s="417"/>
      <c r="S34" s="33">
        <f aca="true" t="shared" si="4" ref="S34:S52">Q34+R34</f>
        <v>73000</v>
      </c>
      <c r="T34" s="417"/>
      <c r="U34" s="33">
        <f aca="true" t="shared" si="5" ref="U34:U52">S34+T34</f>
        <v>73000</v>
      </c>
      <c r="V34" s="417"/>
      <c r="W34" s="33">
        <f aca="true" t="shared" si="6" ref="W34:W52">U34+V34</f>
        <v>73000</v>
      </c>
      <c r="X34" s="406"/>
      <c r="Y34" s="417">
        <f t="shared" si="2"/>
        <v>73000</v>
      </c>
      <c r="Z34" s="406"/>
      <c r="AA34" s="33">
        <v>157183</v>
      </c>
      <c r="AE34" s="33"/>
      <c r="AF34" s="33">
        <f t="shared" si="0"/>
        <v>157183</v>
      </c>
      <c r="AG34" s="114"/>
      <c r="AH34" s="33">
        <f t="shared" si="1"/>
        <v>157183</v>
      </c>
    </row>
    <row r="35" spans="1:34" ht="15">
      <c r="A35" s="407"/>
      <c r="B35" s="407"/>
      <c r="C35" s="407">
        <v>4040</v>
      </c>
      <c r="D35" s="406" t="s">
        <v>496</v>
      </c>
      <c r="E35" s="63">
        <v>3000</v>
      </c>
      <c r="F35" s="158">
        <v>1000</v>
      </c>
      <c r="G35" s="33">
        <f>E35+F35</f>
        <v>4000</v>
      </c>
      <c r="H35" s="461"/>
      <c r="I35" s="33">
        <f>G35+H35</f>
        <v>4000</v>
      </c>
      <c r="J35" s="461"/>
      <c r="K35" s="33">
        <f>I35+J35</f>
        <v>4000</v>
      </c>
      <c r="L35" s="33"/>
      <c r="M35" s="33">
        <f>K35+L35</f>
        <v>4000</v>
      </c>
      <c r="N35" s="461"/>
      <c r="O35" s="33">
        <v>10000</v>
      </c>
      <c r="P35" s="417"/>
      <c r="Q35" s="33">
        <f t="shared" si="3"/>
        <v>10000</v>
      </c>
      <c r="R35" s="417"/>
      <c r="S35" s="33">
        <f t="shared" si="4"/>
        <v>10000</v>
      </c>
      <c r="T35" s="417"/>
      <c r="U35" s="33">
        <f t="shared" si="5"/>
        <v>10000</v>
      </c>
      <c r="V35" s="417"/>
      <c r="W35" s="33">
        <f t="shared" si="6"/>
        <v>10000</v>
      </c>
      <c r="X35" s="406">
        <v>-67</v>
      </c>
      <c r="Y35" s="417">
        <f t="shared" si="2"/>
        <v>9933</v>
      </c>
      <c r="Z35" s="406"/>
      <c r="AA35" s="33">
        <v>16000</v>
      </c>
      <c r="AE35" s="33"/>
      <c r="AF35" s="33">
        <f t="shared" si="0"/>
        <v>16000</v>
      </c>
      <c r="AG35" s="114"/>
      <c r="AH35" s="33">
        <f t="shared" si="1"/>
        <v>16000</v>
      </c>
    </row>
    <row r="36" spans="1:34" ht="15">
      <c r="A36" s="407"/>
      <c r="B36" s="407"/>
      <c r="C36" s="407">
        <v>4110</v>
      </c>
      <c r="D36" s="406" t="s">
        <v>497</v>
      </c>
      <c r="E36" s="63">
        <v>10900</v>
      </c>
      <c r="F36" s="461"/>
      <c r="G36" s="33">
        <f>E36+F36</f>
        <v>10900</v>
      </c>
      <c r="H36" s="461"/>
      <c r="I36" s="33">
        <f>G36+H36</f>
        <v>10900</v>
      </c>
      <c r="J36" s="461"/>
      <c r="K36" s="33">
        <f>I36+J36</f>
        <v>10900</v>
      </c>
      <c r="L36" s="33"/>
      <c r="M36" s="33">
        <f>K36+L36</f>
        <v>10900</v>
      </c>
      <c r="N36" s="461"/>
      <c r="O36" s="33">
        <v>24100</v>
      </c>
      <c r="P36" s="417"/>
      <c r="Q36" s="33">
        <f t="shared" si="3"/>
        <v>24100</v>
      </c>
      <c r="R36" s="417"/>
      <c r="S36" s="33">
        <f t="shared" si="4"/>
        <v>24100</v>
      </c>
      <c r="T36" s="417"/>
      <c r="U36" s="33">
        <f t="shared" si="5"/>
        <v>24100</v>
      </c>
      <c r="V36" s="417"/>
      <c r="W36" s="33">
        <f t="shared" si="6"/>
        <v>24100</v>
      </c>
      <c r="X36" s="406"/>
      <c r="Y36" s="417">
        <f t="shared" si="2"/>
        <v>24100</v>
      </c>
      <c r="Z36" s="406"/>
      <c r="AA36" s="33">
        <v>41000</v>
      </c>
      <c r="AE36" s="33"/>
      <c r="AF36" s="33">
        <f t="shared" si="0"/>
        <v>41000</v>
      </c>
      <c r="AG36" s="114"/>
      <c r="AH36" s="33">
        <f t="shared" si="1"/>
        <v>41000</v>
      </c>
    </row>
    <row r="37" spans="1:34" ht="15">
      <c r="A37" s="407"/>
      <c r="B37" s="407"/>
      <c r="C37" s="407">
        <v>4120</v>
      </c>
      <c r="D37" s="406" t="s">
        <v>225</v>
      </c>
      <c r="E37" s="63">
        <v>1500</v>
      </c>
      <c r="F37" s="461"/>
      <c r="G37" s="33">
        <f>E37+F37</f>
        <v>1500</v>
      </c>
      <c r="H37" s="461"/>
      <c r="I37" s="33">
        <f>G37+H37</f>
        <v>1500</v>
      </c>
      <c r="J37" s="461"/>
      <c r="K37" s="33">
        <f>I37+J37</f>
        <v>1500</v>
      </c>
      <c r="L37" s="33"/>
      <c r="M37" s="33">
        <f>K37+L37</f>
        <v>1500</v>
      </c>
      <c r="N37" s="461"/>
      <c r="O37" s="33">
        <v>3200</v>
      </c>
      <c r="P37" s="417"/>
      <c r="Q37" s="33">
        <f t="shared" si="3"/>
        <v>3200</v>
      </c>
      <c r="R37" s="417"/>
      <c r="S37" s="33">
        <f t="shared" si="4"/>
        <v>3200</v>
      </c>
      <c r="T37" s="417"/>
      <c r="U37" s="33">
        <f t="shared" si="5"/>
        <v>3200</v>
      </c>
      <c r="V37" s="417"/>
      <c r="W37" s="33">
        <f t="shared" si="6"/>
        <v>3200</v>
      </c>
      <c r="X37" s="406"/>
      <c r="Y37" s="417">
        <f t="shared" si="2"/>
        <v>3200</v>
      </c>
      <c r="Z37" s="406"/>
      <c r="AA37" s="33">
        <v>6300</v>
      </c>
      <c r="AE37" s="33"/>
      <c r="AF37" s="33">
        <f t="shared" si="0"/>
        <v>6300</v>
      </c>
      <c r="AG37" s="114"/>
      <c r="AH37" s="33">
        <f t="shared" si="1"/>
        <v>6300</v>
      </c>
    </row>
    <row r="38" spans="1:34" ht="15">
      <c r="A38" s="407"/>
      <c r="B38" s="407"/>
      <c r="C38" s="407">
        <v>4170</v>
      </c>
      <c r="D38" s="406" t="s">
        <v>226</v>
      </c>
      <c r="E38" s="63"/>
      <c r="F38" s="461"/>
      <c r="G38" s="33"/>
      <c r="H38" s="461"/>
      <c r="I38" s="33"/>
      <c r="J38" s="461"/>
      <c r="K38" s="33"/>
      <c r="L38" s="33"/>
      <c r="M38" s="33"/>
      <c r="N38" s="461"/>
      <c r="O38" s="33"/>
      <c r="P38" s="417"/>
      <c r="Q38" s="33"/>
      <c r="R38" s="417"/>
      <c r="S38" s="33"/>
      <c r="T38" s="417"/>
      <c r="U38" s="33"/>
      <c r="V38" s="417"/>
      <c r="W38" s="33"/>
      <c r="X38" s="406"/>
      <c r="Y38" s="417"/>
      <c r="Z38" s="406"/>
      <c r="AA38" s="33">
        <v>2000</v>
      </c>
      <c r="AE38" s="33"/>
      <c r="AF38" s="33">
        <f t="shared" si="0"/>
        <v>2000</v>
      </c>
      <c r="AG38" s="114">
        <v>8000</v>
      </c>
      <c r="AH38" s="33">
        <f t="shared" si="1"/>
        <v>10000</v>
      </c>
    </row>
    <row r="39" spans="1:34" ht="15">
      <c r="A39" s="407"/>
      <c r="B39" s="407"/>
      <c r="C39" s="407">
        <v>4210</v>
      </c>
      <c r="D39" s="406" t="s">
        <v>227</v>
      </c>
      <c r="E39" s="63">
        <v>3000</v>
      </c>
      <c r="F39" s="461"/>
      <c r="G39" s="33">
        <f>E39+F39</f>
        <v>3000</v>
      </c>
      <c r="H39" s="461"/>
      <c r="I39" s="33">
        <f>G39+H39</f>
        <v>3000</v>
      </c>
      <c r="J39" s="461"/>
      <c r="K39" s="33">
        <f>I39+J39</f>
        <v>3000</v>
      </c>
      <c r="L39" s="33"/>
      <c r="M39" s="33">
        <f>K39+L39</f>
        <v>3000</v>
      </c>
      <c r="N39" s="461"/>
      <c r="O39" s="33">
        <v>5500</v>
      </c>
      <c r="P39" s="417"/>
      <c r="Q39" s="33">
        <f t="shared" si="3"/>
        <v>5500</v>
      </c>
      <c r="R39" s="417"/>
      <c r="S39" s="33">
        <f t="shared" si="4"/>
        <v>5500</v>
      </c>
      <c r="T39" s="417">
        <v>-100</v>
      </c>
      <c r="U39" s="33">
        <f t="shared" si="5"/>
        <v>5400</v>
      </c>
      <c r="V39" s="417"/>
      <c r="W39" s="33">
        <f t="shared" si="6"/>
        <v>5400</v>
      </c>
      <c r="X39" s="33">
        <v>-1633</v>
      </c>
      <c r="Y39" s="417">
        <f t="shared" si="2"/>
        <v>3767</v>
      </c>
      <c r="Z39" s="406">
        <v>500</v>
      </c>
      <c r="AA39" s="33">
        <v>9000</v>
      </c>
      <c r="AE39" s="33"/>
      <c r="AF39" s="33">
        <f t="shared" si="0"/>
        <v>9000</v>
      </c>
      <c r="AG39" s="114"/>
      <c r="AH39" s="33">
        <f t="shared" si="1"/>
        <v>9000</v>
      </c>
    </row>
    <row r="40" spans="1:34" ht="15">
      <c r="A40" s="407"/>
      <c r="B40" s="407"/>
      <c r="C40" s="407">
        <v>4260</v>
      </c>
      <c r="D40" s="406" t="s">
        <v>229</v>
      </c>
      <c r="E40" s="63"/>
      <c r="F40" s="461"/>
      <c r="G40" s="33"/>
      <c r="H40" s="461"/>
      <c r="I40" s="33"/>
      <c r="J40" s="461"/>
      <c r="K40" s="33"/>
      <c r="L40" s="33"/>
      <c r="M40" s="33"/>
      <c r="N40" s="461"/>
      <c r="O40" s="33">
        <v>3400</v>
      </c>
      <c r="P40" s="417"/>
      <c r="Q40" s="33">
        <f t="shared" si="3"/>
        <v>3400</v>
      </c>
      <c r="R40" s="417"/>
      <c r="S40" s="33">
        <f t="shared" si="4"/>
        <v>3400</v>
      </c>
      <c r="T40" s="417"/>
      <c r="U40" s="33">
        <f t="shared" si="5"/>
        <v>3400</v>
      </c>
      <c r="V40" s="417"/>
      <c r="W40" s="33">
        <f t="shared" si="6"/>
        <v>3400</v>
      </c>
      <c r="X40" s="33"/>
      <c r="Y40" s="417">
        <f t="shared" si="2"/>
        <v>3400</v>
      </c>
      <c r="Z40" s="406">
        <v>300</v>
      </c>
      <c r="AA40" s="33">
        <v>7000</v>
      </c>
      <c r="AE40" s="33"/>
      <c r="AF40" s="33">
        <f t="shared" si="0"/>
        <v>7000</v>
      </c>
      <c r="AG40" s="114"/>
      <c r="AH40" s="33">
        <f t="shared" si="1"/>
        <v>7000</v>
      </c>
    </row>
    <row r="41" spans="1:34" ht="15">
      <c r="A41" s="407"/>
      <c r="B41" s="407"/>
      <c r="C41" s="407">
        <v>4270</v>
      </c>
      <c r="D41" s="406" t="s">
        <v>230</v>
      </c>
      <c r="E41" s="63"/>
      <c r="F41" s="461"/>
      <c r="G41" s="33"/>
      <c r="H41" s="461"/>
      <c r="I41" s="33"/>
      <c r="J41" s="461"/>
      <c r="K41" s="33"/>
      <c r="L41" s="33"/>
      <c r="M41" s="33"/>
      <c r="N41" s="461"/>
      <c r="O41" s="33"/>
      <c r="P41" s="417"/>
      <c r="Q41" s="33"/>
      <c r="R41" s="417"/>
      <c r="S41" s="33"/>
      <c r="T41" s="417"/>
      <c r="U41" s="33"/>
      <c r="V41" s="417"/>
      <c r="W41" s="33"/>
      <c r="X41" s="33"/>
      <c r="Y41" s="417"/>
      <c r="Z41" s="406"/>
      <c r="AA41" s="33">
        <v>1000</v>
      </c>
      <c r="AE41" s="33"/>
      <c r="AF41" s="33">
        <f t="shared" si="0"/>
        <v>1000</v>
      </c>
      <c r="AG41" s="114"/>
      <c r="AH41" s="33">
        <f t="shared" si="1"/>
        <v>1000</v>
      </c>
    </row>
    <row r="42" spans="1:34" ht="15">
      <c r="A42" s="407"/>
      <c r="B42" s="407"/>
      <c r="C42" s="407">
        <v>4280</v>
      </c>
      <c r="D42" s="406" t="s">
        <v>231</v>
      </c>
      <c r="E42" s="63"/>
      <c r="F42" s="461"/>
      <c r="G42" s="33"/>
      <c r="H42" s="461"/>
      <c r="I42" s="33"/>
      <c r="J42" s="461"/>
      <c r="K42" s="33"/>
      <c r="L42" s="33"/>
      <c r="M42" s="33"/>
      <c r="N42" s="461"/>
      <c r="O42" s="33"/>
      <c r="P42" s="417"/>
      <c r="Q42" s="33"/>
      <c r="R42" s="417"/>
      <c r="S42" s="33"/>
      <c r="T42" s="417">
        <v>100</v>
      </c>
      <c r="U42" s="33">
        <f t="shared" si="5"/>
        <v>100</v>
      </c>
      <c r="V42" s="417"/>
      <c r="W42" s="33">
        <f t="shared" si="6"/>
        <v>100</v>
      </c>
      <c r="X42" s="33"/>
      <c r="Y42" s="417">
        <f t="shared" si="2"/>
        <v>100</v>
      </c>
      <c r="Z42" s="406"/>
      <c r="AA42" s="33">
        <v>200</v>
      </c>
      <c r="AE42" s="33"/>
      <c r="AF42" s="33">
        <f t="shared" si="0"/>
        <v>200</v>
      </c>
      <c r="AG42" s="114"/>
      <c r="AH42" s="33">
        <f t="shared" si="1"/>
        <v>200</v>
      </c>
    </row>
    <row r="43" spans="1:34" ht="15">
      <c r="A43" s="407"/>
      <c r="B43" s="407"/>
      <c r="C43" s="407">
        <v>4300</v>
      </c>
      <c r="D43" s="406" t="s">
        <v>211</v>
      </c>
      <c r="E43" s="63">
        <v>5100</v>
      </c>
      <c r="F43" s="461"/>
      <c r="G43" s="33">
        <f>E43+F43</f>
        <v>5100</v>
      </c>
      <c r="H43" s="461"/>
      <c r="I43" s="33">
        <f>G43+H43</f>
        <v>5100</v>
      </c>
      <c r="J43" s="461"/>
      <c r="K43" s="33">
        <f>I43+J43</f>
        <v>5100</v>
      </c>
      <c r="L43" s="33"/>
      <c r="M43" s="33">
        <f>K43+L43</f>
        <v>5100</v>
      </c>
      <c r="N43" s="461"/>
      <c r="O43" s="33">
        <v>7800</v>
      </c>
      <c r="P43" s="417">
        <v>-3000</v>
      </c>
      <c r="Q43" s="33">
        <f t="shared" si="3"/>
        <v>4800</v>
      </c>
      <c r="R43" s="417"/>
      <c r="S43" s="33">
        <f t="shared" si="4"/>
        <v>4800</v>
      </c>
      <c r="T43" s="417"/>
      <c r="U43" s="33">
        <f t="shared" si="5"/>
        <v>4800</v>
      </c>
      <c r="V43" s="417"/>
      <c r="W43" s="33">
        <f t="shared" si="6"/>
        <v>4800</v>
      </c>
      <c r="X43" s="33">
        <v>500</v>
      </c>
      <c r="Y43" s="417">
        <v>5300</v>
      </c>
      <c r="Z43" s="33">
        <v>-1500</v>
      </c>
      <c r="AA43" s="33">
        <v>6000</v>
      </c>
      <c r="AE43" s="33"/>
      <c r="AF43" s="33">
        <f t="shared" si="0"/>
        <v>6000</v>
      </c>
      <c r="AG43" s="114"/>
      <c r="AH43" s="33">
        <f t="shared" si="1"/>
        <v>6000</v>
      </c>
    </row>
    <row r="44" spans="1:34" ht="15">
      <c r="A44" s="407"/>
      <c r="B44" s="407"/>
      <c r="C44" s="407">
        <v>4350</v>
      </c>
      <c r="D44" s="416" t="s">
        <v>232</v>
      </c>
      <c r="E44" s="63"/>
      <c r="F44" s="461"/>
      <c r="G44" s="33"/>
      <c r="H44" s="461"/>
      <c r="I44" s="33"/>
      <c r="J44" s="461"/>
      <c r="K44" s="33"/>
      <c r="L44" s="33"/>
      <c r="M44" s="33"/>
      <c r="N44" s="461"/>
      <c r="O44" s="33"/>
      <c r="P44" s="417">
        <v>1000</v>
      </c>
      <c r="Q44" s="33">
        <f t="shared" si="3"/>
        <v>1000</v>
      </c>
      <c r="R44" s="417"/>
      <c r="S44" s="33">
        <f t="shared" si="4"/>
        <v>1000</v>
      </c>
      <c r="T44" s="417"/>
      <c r="U44" s="33">
        <f t="shared" si="5"/>
        <v>1000</v>
      </c>
      <c r="V44" s="417"/>
      <c r="W44" s="33">
        <f t="shared" si="6"/>
        <v>1000</v>
      </c>
      <c r="X44" s="33"/>
      <c r="Y44" s="417">
        <f t="shared" si="2"/>
        <v>1000</v>
      </c>
      <c r="Z44" s="406"/>
      <c r="AA44" s="33">
        <v>1500</v>
      </c>
      <c r="AE44" s="33"/>
      <c r="AF44" s="33">
        <f t="shared" si="0"/>
        <v>1500</v>
      </c>
      <c r="AG44" s="114"/>
      <c r="AH44" s="33">
        <f t="shared" si="1"/>
        <v>1500</v>
      </c>
    </row>
    <row r="45" spans="1:34" ht="15">
      <c r="A45" s="407"/>
      <c r="B45" s="407"/>
      <c r="C45" s="407">
        <v>4360</v>
      </c>
      <c r="D45" s="406" t="s">
        <v>498</v>
      </c>
      <c r="E45" s="63"/>
      <c r="F45" s="461"/>
      <c r="G45" s="33"/>
      <c r="H45" s="461"/>
      <c r="I45" s="33"/>
      <c r="J45" s="461"/>
      <c r="K45" s="33"/>
      <c r="L45" s="33"/>
      <c r="M45" s="33"/>
      <c r="N45" s="461"/>
      <c r="O45" s="33"/>
      <c r="P45" s="417"/>
      <c r="Q45" s="33"/>
      <c r="R45" s="417"/>
      <c r="S45" s="33"/>
      <c r="T45" s="417"/>
      <c r="U45" s="33"/>
      <c r="V45" s="417"/>
      <c r="W45" s="33"/>
      <c r="X45" s="33"/>
      <c r="Y45" s="417"/>
      <c r="Z45" s="406"/>
      <c r="AA45" s="33">
        <v>5000</v>
      </c>
      <c r="AE45" s="33"/>
      <c r="AF45" s="33">
        <f t="shared" si="0"/>
        <v>5000</v>
      </c>
      <c r="AG45" s="114"/>
      <c r="AH45" s="33">
        <f t="shared" si="1"/>
        <v>5000</v>
      </c>
    </row>
    <row r="46" spans="1:34" ht="15">
      <c r="A46" s="407"/>
      <c r="B46" s="407"/>
      <c r="C46" s="407">
        <v>4370</v>
      </c>
      <c r="D46" s="406" t="s">
        <v>499</v>
      </c>
      <c r="E46" s="63"/>
      <c r="F46" s="461"/>
      <c r="G46" s="33"/>
      <c r="H46" s="461"/>
      <c r="I46" s="33"/>
      <c r="J46" s="461"/>
      <c r="K46" s="33"/>
      <c r="L46" s="33"/>
      <c r="M46" s="33"/>
      <c r="N46" s="461"/>
      <c r="O46" s="33"/>
      <c r="P46" s="417"/>
      <c r="Q46" s="33"/>
      <c r="R46" s="417"/>
      <c r="S46" s="33"/>
      <c r="T46" s="417"/>
      <c r="U46" s="33"/>
      <c r="V46" s="417"/>
      <c r="W46" s="33"/>
      <c r="X46" s="33"/>
      <c r="Y46" s="417"/>
      <c r="Z46" s="406"/>
      <c r="AA46" s="33">
        <v>8000</v>
      </c>
      <c r="AE46" s="33"/>
      <c r="AF46" s="33">
        <f t="shared" si="0"/>
        <v>8000</v>
      </c>
      <c r="AG46" s="114"/>
      <c r="AH46" s="33">
        <f t="shared" si="1"/>
        <v>8000</v>
      </c>
    </row>
    <row r="47" spans="1:34" ht="15">
      <c r="A47" s="407"/>
      <c r="B47" s="407"/>
      <c r="C47" s="407">
        <v>4410</v>
      </c>
      <c r="D47" s="406" t="s">
        <v>500</v>
      </c>
      <c r="E47" s="63">
        <v>3500</v>
      </c>
      <c r="F47" s="461"/>
      <c r="G47" s="33">
        <f>E47+F47</f>
        <v>3500</v>
      </c>
      <c r="H47" s="461"/>
      <c r="I47" s="33">
        <f>G47+H47</f>
        <v>3500</v>
      </c>
      <c r="J47" s="461"/>
      <c r="K47" s="33">
        <f>I47+J47</f>
        <v>3500</v>
      </c>
      <c r="L47" s="33"/>
      <c r="M47" s="33">
        <f>K47+L47</f>
        <v>3500</v>
      </c>
      <c r="N47" s="461"/>
      <c r="O47" s="33">
        <v>4500</v>
      </c>
      <c r="P47" s="417"/>
      <c r="Q47" s="33">
        <f t="shared" si="3"/>
        <v>4500</v>
      </c>
      <c r="R47" s="417"/>
      <c r="S47" s="33">
        <f t="shared" si="4"/>
        <v>4500</v>
      </c>
      <c r="T47" s="417"/>
      <c r="U47" s="33">
        <f t="shared" si="5"/>
        <v>4500</v>
      </c>
      <c r="V47" s="417"/>
      <c r="W47" s="33">
        <f t="shared" si="6"/>
        <v>4500</v>
      </c>
      <c r="X47" s="33">
        <v>1200</v>
      </c>
      <c r="Y47" s="417">
        <f t="shared" si="2"/>
        <v>5700</v>
      </c>
      <c r="Z47" s="406">
        <v>700</v>
      </c>
      <c r="AA47" s="33">
        <v>24500</v>
      </c>
      <c r="AE47" s="33"/>
      <c r="AF47" s="33">
        <f t="shared" si="0"/>
        <v>24500</v>
      </c>
      <c r="AG47" s="114">
        <v>-10000</v>
      </c>
      <c r="AH47" s="33">
        <f t="shared" si="1"/>
        <v>14500</v>
      </c>
    </row>
    <row r="48" spans="1:34" ht="15">
      <c r="A48" s="407"/>
      <c r="B48" s="407"/>
      <c r="C48" s="407">
        <v>4440</v>
      </c>
      <c r="D48" s="406" t="s">
        <v>501</v>
      </c>
      <c r="E48" s="63"/>
      <c r="F48" s="461"/>
      <c r="G48" s="33"/>
      <c r="H48" s="461"/>
      <c r="I48" s="33"/>
      <c r="J48" s="461"/>
      <c r="K48" s="33"/>
      <c r="L48" s="33"/>
      <c r="M48" s="33"/>
      <c r="N48" s="461"/>
      <c r="O48" s="33">
        <v>3000</v>
      </c>
      <c r="P48" s="417"/>
      <c r="Q48" s="33">
        <f t="shared" si="3"/>
        <v>3000</v>
      </c>
      <c r="R48" s="417"/>
      <c r="S48" s="33">
        <f t="shared" si="4"/>
        <v>3000</v>
      </c>
      <c r="T48" s="417"/>
      <c r="U48" s="33">
        <f t="shared" si="5"/>
        <v>3000</v>
      </c>
      <c r="V48" s="417"/>
      <c r="W48" s="33">
        <f t="shared" si="6"/>
        <v>3000</v>
      </c>
      <c r="X48" s="406"/>
      <c r="Y48" s="417">
        <f t="shared" si="2"/>
        <v>3000</v>
      </c>
      <c r="Z48" s="406"/>
      <c r="AA48" s="33">
        <v>5500</v>
      </c>
      <c r="AE48" s="33"/>
      <c r="AF48" s="33">
        <f t="shared" si="0"/>
        <v>5500</v>
      </c>
      <c r="AG48" s="114">
        <v>1000</v>
      </c>
      <c r="AH48" s="33">
        <f t="shared" si="1"/>
        <v>6500</v>
      </c>
    </row>
    <row r="49" spans="1:34" ht="15">
      <c r="A49" s="407"/>
      <c r="B49" s="407"/>
      <c r="C49" s="407">
        <v>4550</v>
      </c>
      <c r="D49" s="483" t="s">
        <v>261</v>
      </c>
      <c r="E49" s="63"/>
      <c r="F49" s="461"/>
      <c r="G49" s="417"/>
      <c r="H49" s="461"/>
      <c r="I49" s="33"/>
      <c r="J49" s="461"/>
      <c r="K49" s="33"/>
      <c r="L49" s="33"/>
      <c r="M49" s="417"/>
      <c r="N49" s="461"/>
      <c r="O49" s="33"/>
      <c r="P49" s="417"/>
      <c r="Q49" s="33"/>
      <c r="R49" s="417"/>
      <c r="S49" s="33"/>
      <c r="T49" s="417"/>
      <c r="U49" s="33"/>
      <c r="V49" s="417"/>
      <c r="W49" s="33"/>
      <c r="X49" s="406"/>
      <c r="Y49" s="417"/>
      <c r="Z49" s="406"/>
      <c r="AA49" s="33"/>
      <c r="AE49" s="33"/>
      <c r="AF49" s="33">
        <v>0</v>
      </c>
      <c r="AG49" s="114">
        <v>1000</v>
      </c>
      <c r="AH49" s="33">
        <v>1000</v>
      </c>
    </row>
    <row r="50" spans="1:34" ht="15">
      <c r="A50" s="407"/>
      <c r="B50" s="407"/>
      <c r="C50" s="407">
        <v>4740</v>
      </c>
      <c r="D50" s="416" t="s">
        <v>502</v>
      </c>
      <c r="E50" s="63"/>
      <c r="F50" s="461"/>
      <c r="G50" s="417"/>
      <c r="H50" s="461"/>
      <c r="I50" s="33"/>
      <c r="J50" s="461"/>
      <c r="K50" s="33"/>
      <c r="L50" s="33"/>
      <c r="M50" s="417"/>
      <c r="N50" s="461"/>
      <c r="O50" s="33"/>
      <c r="P50" s="417"/>
      <c r="Q50" s="33"/>
      <c r="R50" s="417"/>
      <c r="S50" s="33"/>
      <c r="T50" s="417"/>
      <c r="U50" s="33"/>
      <c r="V50" s="417"/>
      <c r="W50" s="33"/>
      <c r="X50" s="406"/>
      <c r="Y50" s="417"/>
      <c r="Z50" s="406"/>
      <c r="AA50" s="33">
        <v>3000</v>
      </c>
      <c r="AE50" s="33"/>
      <c r="AF50" s="33">
        <f t="shared" si="0"/>
        <v>3000</v>
      </c>
      <c r="AG50" s="114"/>
      <c r="AH50" s="33">
        <f t="shared" si="1"/>
        <v>3000</v>
      </c>
    </row>
    <row r="51" spans="1:34" ht="15">
      <c r="A51" s="407"/>
      <c r="B51" s="407"/>
      <c r="C51" s="407">
        <v>4750</v>
      </c>
      <c r="D51" s="406" t="s">
        <v>503</v>
      </c>
      <c r="E51" s="63"/>
      <c r="F51" s="461"/>
      <c r="G51" s="417"/>
      <c r="H51" s="461"/>
      <c r="I51" s="33"/>
      <c r="J51" s="461"/>
      <c r="K51" s="33"/>
      <c r="L51" s="33"/>
      <c r="M51" s="417"/>
      <c r="N51" s="461"/>
      <c r="O51" s="33"/>
      <c r="P51" s="417"/>
      <c r="Q51" s="33"/>
      <c r="R51" s="417"/>
      <c r="S51" s="33"/>
      <c r="T51" s="417"/>
      <c r="U51" s="33"/>
      <c r="V51" s="417"/>
      <c r="W51" s="33"/>
      <c r="X51" s="406"/>
      <c r="Y51" s="417"/>
      <c r="Z51" s="406"/>
      <c r="AA51" s="33">
        <v>4000</v>
      </c>
      <c r="AE51" s="33"/>
      <c r="AF51" s="33">
        <f t="shared" si="0"/>
        <v>4000</v>
      </c>
      <c r="AG51" s="114"/>
      <c r="AH51" s="33">
        <f t="shared" si="1"/>
        <v>4000</v>
      </c>
    </row>
    <row r="52" spans="1:34" ht="15">
      <c r="A52" s="418"/>
      <c r="B52" s="418"/>
      <c r="C52" s="418">
        <v>6060</v>
      </c>
      <c r="D52" s="420" t="s">
        <v>245</v>
      </c>
      <c r="E52" s="63"/>
      <c r="F52" s="461"/>
      <c r="G52" s="417"/>
      <c r="H52" s="461"/>
      <c r="I52" s="33"/>
      <c r="J52" s="461"/>
      <c r="K52" s="33"/>
      <c r="L52" s="33"/>
      <c r="M52" s="417"/>
      <c r="N52" s="461"/>
      <c r="O52" s="94">
        <v>7000</v>
      </c>
      <c r="P52" s="480"/>
      <c r="Q52" s="94">
        <f t="shared" si="3"/>
        <v>7000</v>
      </c>
      <c r="R52" s="480"/>
      <c r="S52" s="94">
        <f t="shared" si="4"/>
        <v>7000</v>
      </c>
      <c r="T52" s="480"/>
      <c r="U52" s="94">
        <f t="shared" si="5"/>
        <v>7000</v>
      </c>
      <c r="V52" s="480"/>
      <c r="W52" s="94">
        <f t="shared" si="6"/>
        <v>7000</v>
      </c>
      <c r="X52" s="406"/>
      <c r="Y52" s="417">
        <f t="shared" si="2"/>
        <v>7000</v>
      </c>
      <c r="Z52" s="406"/>
      <c r="AA52" s="33">
        <v>7000</v>
      </c>
      <c r="AE52" s="33"/>
      <c r="AF52" s="33">
        <f t="shared" si="0"/>
        <v>7000</v>
      </c>
      <c r="AG52" s="114"/>
      <c r="AH52" s="33">
        <f t="shared" si="1"/>
        <v>7000</v>
      </c>
    </row>
    <row r="53" spans="1:34" ht="15.75">
      <c r="A53" s="424"/>
      <c r="B53" s="287"/>
      <c r="C53" s="287"/>
      <c r="D53" s="288"/>
      <c r="E53" s="67">
        <f>SUM(E33:E48)</f>
        <v>85000</v>
      </c>
      <c r="F53" s="410">
        <v>0</v>
      </c>
      <c r="G53" s="411">
        <f aca="true" t="shared" si="7" ref="G53:G59">E53+F53</f>
        <v>85000</v>
      </c>
      <c r="H53" s="410"/>
      <c r="I53" s="67">
        <f>SUM(I33:I48)</f>
        <v>85000</v>
      </c>
      <c r="J53" s="411"/>
      <c r="K53" s="67">
        <f>SUM(K33:K48)</f>
        <v>85000</v>
      </c>
      <c r="L53" s="67">
        <f>SUM(L33:L48)</f>
        <v>0</v>
      </c>
      <c r="M53" s="411">
        <f>SUM(M33:M48)</f>
        <v>85000</v>
      </c>
      <c r="N53" s="410"/>
      <c r="O53" s="67">
        <f>SUM(O33:O52)</f>
        <v>191000</v>
      </c>
      <c r="P53" s="67">
        <f>SUM(P33:P52)</f>
        <v>-2000</v>
      </c>
      <c r="Q53" s="108">
        <f>SUM(Q33:Q52)</f>
        <v>189000</v>
      </c>
      <c r="R53" s="67"/>
      <c r="S53" s="108">
        <f>SUM(S33:S52)</f>
        <v>189000</v>
      </c>
      <c r="T53" s="108">
        <f>SUM(T33:T52)</f>
        <v>0</v>
      </c>
      <c r="U53" s="108">
        <f>SUM(U33:U52)</f>
        <v>189000</v>
      </c>
      <c r="V53" s="108"/>
      <c r="W53" s="108">
        <f>SUM(W33:W52)</f>
        <v>189000</v>
      </c>
      <c r="X53" s="67">
        <f>SUM(X33:X52)</f>
        <v>0</v>
      </c>
      <c r="Y53" s="411">
        <f>SUM(Y33:Y52)</f>
        <v>189000</v>
      </c>
      <c r="Z53" s="437">
        <f>SUM(Z33:Z52)</f>
        <v>0</v>
      </c>
      <c r="AA53" s="67">
        <f>SUM(AA33:AA52)</f>
        <v>390280</v>
      </c>
      <c r="AE53" s="39"/>
      <c r="AF53" s="39">
        <f t="shared" si="0"/>
        <v>390280</v>
      </c>
      <c r="AG53" s="39">
        <f>SUM(AG33:AG52)</f>
        <v>0</v>
      </c>
      <c r="AH53" s="39">
        <f>SUM(AH33:AH52)</f>
        <v>390280</v>
      </c>
    </row>
    <row r="54" spans="1:34" ht="15.75">
      <c r="A54" s="475" t="s">
        <v>77</v>
      </c>
      <c r="B54" s="287"/>
      <c r="C54" s="287"/>
      <c r="D54" s="288"/>
      <c r="E54" s="67">
        <v>235000</v>
      </c>
      <c r="F54" s="410">
        <v>0</v>
      </c>
      <c r="G54" s="411">
        <f t="shared" si="7"/>
        <v>235000</v>
      </c>
      <c r="H54" s="410"/>
      <c r="I54" s="67">
        <f>I26+I30+I53</f>
        <v>235000</v>
      </c>
      <c r="J54" s="411"/>
      <c r="K54" s="67">
        <f>K26+K30+K53</f>
        <v>235000</v>
      </c>
      <c r="L54" s="67">
        <f>L26+L30+L53</f>
        <v>0</v>
      </c>
      <c r="M54" s="411">
        <f>M26+M30+M53</f>
        <v>235000</v>
      </c>
      <c r="N54" s="422"/>
      <c r="O54" s="67">
        <f>O53+O32+O28</f>
        <v>276000</v>
      </c>
      <c r="P54" s="67">
        <f>P53+P32+P28</f>
        <v>-12000</v>
      </c>
      <c r="Q54" s="423">
        <f>Q53+Q32+Q28</f>
        <v>264000</v>
      </c>
      <c r="R54" s="67"/>
      <c r="S54" s="423">
        <f aca="true" t="shared" si="8" ref="S54:Y54">S53+S32+S28</f>
        <v>264000</v>
      </c>
      <c r="T54" s="423">
        <f t="shared" si="8"/>
        <v>0</v>
      </c>
      <c r="U54" s="423">
        <f t="shared" si="8"/>
        <v>264000</v>
      </c>
      <c r="V54" s="423">
        <f t="shared" si="8"/>
        <v>0</v>
      </c>
      <c r="W54" s="423">
        <f t="shared" si="8"/>
        <v>264000</v>
      </c>
      <c r="X54" s="67">
        <f t="shared" si="8"/>
        <v>0</v>
      </c>
      <c r="Y54" s="411">
        <f t="shared" si="8"/>
        <v>264000</v>
      </c>
      <c r="Z54" s="437">
        <v>0</v>
      </c>
      <c r="AA54" s="67">
        <f>AA53+AA32+AA28</f>
        <v>463280</v>
      </c>
      <c r="AE54" s="39"/>
      <c r="AF54" s="39">
        <f t="shared" si="0"/>
        <v>463280</v>
      </c>
      <c r="AG54" s="39"/>
      <c r="AH54" s="39">
        <f t="shared" si="1"/>
        <v>463280</v>
      </c>
    </row>
    <row r="55" spans="1:34" ht="15.75">
      <c r="A55" s="484"/>
      <c r="B55" s="481"/>
      <c r="C55" s="485">
        <v>4040</v>
      </c>
      <c r="D55" s="406" t="s">
        <v>496</v>
      </c>
      <c r="E55" s="423"/>
      <c r="F55" s="486"/>
      <c r="G55" s="423"/>
      <c r="H55" s="486"/>
      <c r="I55" s="423"/>
      <c r="J55" s="423"/>
      <c r="K55" s="423"/>
      <c r="L55" s="423"/>
      <c r="M55" s="423"/>
      <c r="N55" s="486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04"/>
      <c r="AA55" s="487">
        <v>0</v>
      </c>
      <c r="AB55" s="488"/>
      <c r="AC55" s="488"/>
      <c r="AD55" s="488"/>
      <c r="AE55" s="489">
        <v>10062</v>
      </c>
      <c r="AF55" s="489">
        <v>10062</v>
      </c>
      <c r="AG55" s="114"/>
      <c r="AH55" s="33">
        <f t="shared" si="1"/>
        <v>10062</v>
      </c>
    </row>
    <row r="56" spans="1:34" ht="15">
      <c r="A56" s="415">
        <v>750</v>
      </c>
      <c r="B56" s="407">
        <v>75011</v>
      </c>
      <c r="C56" s="407">
        <v>4010</v>
      </c>
      <c r="D56" s="406" t="s">
        <v>494</v>
      </c>
      <c r="E56" s="33">
        <v>105616</v>
      </c>
      <c r="F56" s="158"/>
      <c r="G56" s="33">
        <f t="shared" si="7"/>
        <v>105616</v>
      </c>
      <c r="H56" s="461"/>
      <c r="I56" s="33">
        <f>G56+H56</f>
        <v>105616</v>
      </c>
      <c r="J56" s="158">
        <v>-6992</v>
      </c>
      <c r="K56" s="33">
        <f>I56+J56</f>
        <v>98624</v>
      </c>
      <c r="L56" s="33"/>
      <c r="M56" s="33">
        <f>K56+L56</f>
        <v>98624</v>
      </c>
      <c r="N56" s="461"/>
      <c r="O56" s="33">
        <v>104955</v>
      </c>
      <c r="P56" s="417"/>
      <c r="Q56" s="33">
        <f>O56+P56</f>
        <v>104955</v>
      </c>
      <c r="R56" s="417"/>
      <c r="S56" s="33">
        <f>Q56+R56</f>
        <v>104955</v>
      </c>
      <c r="T56" s="417"/>
      <c r="U56" s="33">
        <f>S56+T56</f>
        <v>104955</v>
      </c>
      <c r="V56" s="417"/>
      <c r="W56" s="33">
        <f>U56+V56</f>
        <v>104955</v>
      </c>
      <c r="X56" s="33"/>
      <c r="Y56" s="417">
        <f t="shared" si="2"/>
        <v>104955</v>
      </c>
      <c r="Z56" s="406"/>
      <c r="AA56" s="33">
        <v>111282</v>
      </c>
      <c r="AE56" s="33">
        <v>-10062</v>
      </c>
      <c r="AF56" s="33">
        <f t="shared" si="0"/>
        <v>101220</v>
      </c>
      <c r="AG56" s="114"/>
      <c r="AH56" s="33">
        <f t="shared" si="1"/>
        <v>101220</v>
      </c>
    </row>
    <row r="57" spans="1:34" ht="15">
      <c r="A57" s="415"/>
      <c r="B57" s="407"/>
      <c r="C57" s="407">
        <v>4110</v>
      </c>
      <c r="D57" s="406" t="s">
        <v>497</v>
      </c>
      <c r="E57" s="33">
        <v>18700</v>
      </c>
      <c r="F57" s="158"/>
      <c r="G57" s="33">
        <f t="shared" si="7"/>
        <v>18700</v>
      </c>
      <c r="H57" s="461"/>
      <c r="I57" s="33">
        <f>G57+H57</f>
        <v>18700</v>
      </c>
      <c r="J57" s="461"/>
      <c r="K57" s="33">
        <f>I57+J57</f>
        <v>18700</v>
      </c>
      <c r="L57" s="33"/>
      <c r="M57" s="33">
        <f>K57+L57</f>
        <v>18700</v>
      </c>
      <c r="N57" s="461"/>
      <c r="O57" s="33">
        <v>18070</v>
      </c>
      <c r="P57" s="417"/>
      <c r="Q57" s="33">
        <f>O57+P57</f>
        <v>18070</v>
      </c>
      <c r="R57" s="417"/>
      <c r="S57" s="33">
        <f>Q57+R57</f>
        <v>18070</v>
      </c>
      <c r="T57" s="417"/>
      <c r="U57" s="33">
        <f>S57+T57</f>
        <v>18070</v>
      </c>
      <c r="V57" s="417"/>
      <c r="W57" s="33">
        <f>U57+V57</f>
        <v>18070</v>
      </c>
      <c r="X57" s="33"/>
      <c r="Y57" s="417">
        <f t="shared" si="2"/>
        <v>18070</v>
      </c>
      <c r="Z57" s="406"/>
      <c r="AA57" s="33">
        <v>16800</v>
      </c>
      <c r="AE57" s="33"/>
      <c r="AF57" s="33">
        <f t="shared" si="0"/>
        <v>16800</v>
      </c>
      <c r="AG57" s="114"/>
      <c r="AH57" s="33">
        <f t="shared" si="1"/>
        <v>16800</v>
      </c>
    </row>
    <row r="58" spans="1:34" ht="15">
      <c r="A58" s="415"/>
      <c r="B58" s="407"/>
      <c r="C58" s="407">
        <v>4120</v>
      </c>
      <c r="D58" s="406" t="s">
        <v>225</v>
      </c>
      <c r="E58" s="33">
        <v>2500</v>
      </c>
      <c r="F58" s="158"/>
      <c r="G58" s="33">
        <f t="shared" si="7"/>
        <v>2500</v>
      </c>
      <c r="H58" s="461"/>
      <c r="I58" s="33">
        <f>G58+H58</f>
        <v>2500</v>
      </c>
      <c r="J58" s="461"/>
      <c r="K58" s="33">
        <f>I58+J58</f>
        <v>2500</v>
      </c>
      <c r="L58" s="33"/>
      <c r="M58" s="33">
        <f>K58+L58</f>
        <v>2500</v>
      </c>
      <c r="N58" s="461"/>
      <c r="O58" s="33">
        <v>2570</v>
      </c>
      <c r="P58" s="417"/>
      <c r="Q58" s="94">
        <f>O58+P58</f>
        <v>2570</v>
      </c>
      <c r="R58" s="417"/>
      <c r="S58" s="94">
        <f>Q58+R58</f>
        <v>2570</v>
      </c>
      <c r="T58" s="417"/>
      <c r="U58" s="94">
        <f>S58+T58</f>
        <v>2570</v>
      </c>
      <c r="V58" s="417"/>
      <c r="W58" s="94">
        <f>U58+V58</f>
        <v>2570</v>
      </c>
      <c r="X58" s="33"/>
      <c r="Y58" s="417">
        <f t="shared" si="2"/>
        <v>2570</v>
      </c>
      <c r="Z58" s="406"/>
      <c r="AA58" s="33">
        <v>2720</v>
      </c>
      <c r="AE58" s="33"/>
      <c r="AF58" s="33">
        <f t="shared" si="0"/>
        <v>2720</v>
      </c>
      <c r="AG58" s="114"/>
      <c r="AH58" s="33">
        <f t="shared" si="1"/>
        <v>2720</v>
      </c>
    </row>
    <row r="59" spans="1:34" ht="15.75">
      <c r="A59" s="475"/>
      <c r="B59" s="287"/>
      <c r="C59" s="287"/>
      <c r="D59" s="288"/>
      <c r="E59" s="411">
        <f>SUM(E56:E58)</f>
        <v>126816</v>
      </c>
      <c r="F59" s="410"/>
      <c r="G59" s="411">
        <f t="shared" si="7"/>
        <v>126816</v>
      </c>
      <c r="H59" s="410"/>
      <c r="I59" s="67">
        <f>SUM(I56:I58)</f>
        <v>126816</v>
      </c>
      <c r="J59" s="67">
        <f>SUM(J56:J58)</f>
        <v>-6992</v>
      </c>
      <c r="K59" s="67">
        <f>SUM(K56:K58)</f>
        <v>119824</v>
      </c>
      <c r="L59" s="67">
        <f>SUM(L56:L58)</f>
        <v>0</v>
      </c>
      <c r="M59" s="67">
        <f>SUM(M56:M58)</f>
        <v>119824</v>
      </c>
      <c r="N59" s="410"/>
      <c r="O59" s="67">
        <f>SUM(O56:O58)</f>
        <v>125595</v>
      </c>
      <c r="P59" s="67"/>
      <c r="Q59" s="426">
        <f>SUM(Q56:Q58)</f>
        <v>125595</v>
      </c>
      <c r="R59" s="67"/>
      <c r="S59" s="426">
        <f>SUM(S56:S58)</f>
        <v>125595</v>
      </c>
      <c r="T59" s="67"/>
      <c r="U59" s="426">
        <f>SUM(U56:U58)</f>
        <v>125595</v>
      </c>
      <c r="V59" s="67"/>
      <c r="W59" s="426">
        <f>SUM(W56:W58)</f>
        <v>125595</v>
      </c>
      <c r="X59" s="67"/>
      <c r="Y59" s="411">
        <f>SUM(Y56:Y58)</f>
        <v>125595</v>
      </c>
      <c r="Z59" s="437"/>
      <c r="AA59" s="67">
        <f>SUM(AA56:AA58)</f>
        <v>130802</v>
      </c>
      <c r="AE59" s="39"/>
      <c r="AF59" s="39">
        <f>SUM(AF55:AF58)</f>
        <v>130802</v>
      </c>
      <c r="AG59" s="39"/>
      <c r="AH59" s="39">
        <f t="shared" si="1"/>
        <v>130802</v>
      </c>
    </row>
    <row r="60" spans="1:34" ht="15">
      <c r="A60" s="407">
        <v>750</v>
      </c>
      <c r="B60" s="472">
        <v>75045</v>
      </c>
      <c r="C60" s="407">
        <v>4170</v>
      </c>
      <c r="D60" s="490" t="s">
        <v>226</v>
      </c>
      <c r="E60" s="158"/>
      <c r="F60" s="461"/>
      <c r="G60" s="417"/>
      <c r="H60" s="461"/>
      <c r="I60" s="33"/>
      <c r="J60" s="158"/>
      <c r="K60" s="33"/>
      <c r="L60" s="33"/>
      <c r="M60" s="33"/>
      <c r="N60" s="461"/>
      <c r="O60" s="33"/>
      <c r="P60" s="417">
        <v>9000</v>
      </c>
      <c r="Q60" s="33">
        <f>O60+P60</f>
        <v>9000</v>
      </c>
      <c r="R60" s="417"/>
      <c r="S60" s="33">
        <f>Q60+R60</f>
        <v>9000</v>
      </c>
      <c r="T60" s="417">
        <v>530</v>
      </c>
      <c r="U60" s="33">
        <f>S60+T60</f>
        <v>9530</v>
      </c>
      <c r="V60" s="417"/>
      <c r="W60" s="33">
        <f>U60+V60</f>
        <v>9530</v>
      </c>
      <c r="X60" s="406">
        <v>-750</v>
      </c>
      <c r="Y60" s="417">
        <f t="shared" si="2"/>
        <v>8780</v>
      </c>
      <c r="Z60" s="462"/>
      <c r="AA60" s="28">
        <v>14100</v>
      </c>
      <c r="AE60" s="33"/>
      <c r="AF60" s="33">
        <f t="shared" si="0"/>
        <v>14100</v>
      </c>
      <c r="AG60" s="114"/>
      <c r="AH60" s="33">
        <f t="shared" si="1"/>
        <v>14100</v>
      </c>
    </row>
    <row r="61" spans="1:34" ht="15">
      <c r="A61" s="407"/>
      <c r="B61" s="407"/>
      <c r="C61" s="407">
        <v>4210</v>
      </c>
      <c r="D61" s="406" t="s">
        <v>227</v>
      </c>
      <c r="E61" s="63"/>
      <c r="F61" s="461"/>
      <c r="G61" s="33"/>
      <c r="H61" s="461"/>
      <c r="I61" s="33"/>
      <c r="J61" s="461"/>
      <c r="K61" s="33"/>
      <c r="L61" s="33"/>
      <c r="M61" s="33"/>
      <c r="N61" s="461"/>
      <c r="O61" s="33">
        <v>1500</v>
      </c>
      <c r="P61" s="417"/>
      <c r="Q61" s="33">
        <f>O61+P61</f>
        <v>1500</v>
      </c>
      <c r="R61" s="417"/>
      <c r="S61" s="33">
        <f>Q61+R61</f>
        <v>1500</v>
      </c>
      <c r="T61" s="417">
        <v>-185</v>
      </c>
      <c r="U61" s="33">
        <f>S61+T61</f>
        <v>1315</v>
      </c>
      <c r="V61" s="417"/>
      <c r="W61" s="33">
        <f>U61+V61</f>
        <v>1315</v>
      </c>
      <c r="X61" s="406"/>
      <c r="Y61" s="417">
        <f t="shared" si="2"/>
        <v>1315</v>
      </c>
      <c r="Z61" s="462"/>
      <c r="AA61" s="33">
        <v>1000</v>
      </c>
      <c r="AE61" s="33"/>
      <c r="AF61" s="33">
        <f t="shared" si="0"/>
        <v>1000</v>
      </c>
      <c r="AG61" s="114"/>
      <c r="AH61" s="33">
        <f t="shared" si="1"/>
        <v>1000</v>
      </c>
    </row>
    <row r="62" spans="1:34" ht="15">
      <c r="A62" s="407"/>
      <c r="B62" s="407"/>
      <c r="C62" s="407">
        <v>4370</v>
      </c>
      <c r="D62" s="416" t="s">
        <v>504</v>
      </c>
      <c r="E62" s="63"/>
      <c r="F62" s="461"/>
      <c r="G62" s="33"/>
      <c r="H62" s="461"/>
      <c r="I62" s="33"/>
      <c r="J62" s="461"/>
      <c r="K62" s="33"/>
      <c r="L62" s="33"/>
      <c r="M62" s="33"/>
      <c r="N62" s="158"/>
      <c r="O62" s="33"/>
      <c r="P62" s="417"/>
      <c r="Q62" s="33"/>
      <c r="R62" s="417"/>
      <c r="S62" s="33"/>
      <c r="T62" s="417"/>
      <c r="U62" s="33"/>
      <c r="V62" s="417"/>
      <c r="W62" s="33"/>
      <c r="X62" s="406"/>
      <c r="Y62" s="417"/>
      <c r="Z62" s="462"/>
      <c r="AA62" s="33">
        <v>300</v>
      </c>
      <c r="AE62" s="33"/>
      <c r="AF62" s="33">
        <f t="shared" si="0"/>
        <v>300</v>
      </c>
      <c r="AG62" s="114"/>
      <c r="AH62" s="33">
        <f t="shared" si="1"/>
        <v>300</v>
      </c>
    </row>
    <row r="63" spans="1:34" ht="15">
      <c r="A63" s="407"/>
      <c r="B63" s="407"/>
      <c r="C63" s="407">
        <v>4400</v>
      </c>
      <c r="D63" s="416" t="s">
        <v>505</v>
      </c>
      <c r="E63" s="63"/>
      <c r="F63" s="461"/>
      <c r="G63" s="33"/>
      <c r="H63" s="461"/>
      <c r="I63" s="33"/>
      <c r="J63" s="461"/>
      <c r="K63" s="33"/>
      <c r="L63" s="33"/>
      <c r="M63" s="33"/>
      <c r="N63" s="158"/>
      <c r="O63" s="33"/>
      <c r="P63" s="417"/>
      <c r="Q63" s="33"/>
      <c r="R63" s="417"/>
      <c r="S63" s="33"/>
      <c r="T63" s="417"/>
      <c r="U63" s="33"/>
      <c r="V63" s="417"/>
      <c r="W63" s="33"/>
      <c r="X63" s="406"/>
      <c r="Y63" s="417"/>
      <c r="Z63" s="462"/>
      <c r="AA63" s="33">
        <v>4000</v>
      </c>
      <c r="AE63" s="33"/>
      <c r="AF63" s="33">
        <f t="shared" si="0"/>
        <v>4000</v>
      </c>
      <c r="AG63" s="114"/>
      <c r="AH63" s="33">
        <f t="shared" si="1"/>
        <v>4000</v>
      </c>
    </row>
    <row r="64" spans="1:34" ht="15">
      <c r="A64" s="407"/>
      <c r="B64" s="407"/>
      <c r="C64" s="407">
        <v>4410</v>
      </c>
      <c r="D64" s="406" t="s">
        <v>500</v>
      </c>
      <c r="E64" s="416">
        <v>500</v>
      </c>
      <c r="F64" s="461"/>
      <c r="G64" s="33">
        <f>E64+F64</f>
        <v>500</v>
      </c>
      <c r="H64" s="461"/>
      <c r="I64" s="33">
        <f>G64+H64</f>
        <v>500</v>
      </c>
      <c r="J64" s="461"/>
      <c r="K64" s="33">
        <f>I64+J64</f>
        <v>500</v>
      </c>
      <c r="L64" s="33"/>
      <c r="M64" s="33">
        <f>K64+L64</f>
        <v>500</v>
      </c>
      <c r="N64" s="461">
        <v>356</v>
      </c>
      <c r="O64" s="33">
        <v>950</v>
      </c>
      <c r="P64" s="417"/>
      <c r="Q64" s="33">
        <f>O64+P64</f>
        <v>950</v>
      </c>
      <c r="R64" s="417"/>
      <c r="S64" s="33">
        <f>Q64+R64</f>
        <v>950</v>
      </c>
      <c r="T64" s="417">
        <v>-239</v>
      </c>
      <c r="U64" s="33">
        <f>S64+T64</f>
        <v>711</v>
      </c>
      <c r="V64" s="417"/>
      <c r="W64" s="33">
        <f>U64+V64</f>
        <v>711</v>
      </c>
      <c r="X64" s="406">
        <v>-94</v>
      </c>
      <c r="Y64" s="417">
        <f>W64+X64</f>
        <v>617</v>
      </c>
      <c r="Z64" s="462"/>
      <c r="AA64" s="33">
        <v>300</v>
      </c>
      <c r="AE64" s="33"/>
      <c r="AF64" s="33">
        <f t="shared" si="0"/>
        <v>300</v>
      </c>
      <c r="AG64" s="114"/>
      <c r="AH64" s="33">
        <f t="shared" si="1"/>
        <v>300</v>
      </c>
    </row>
    <row r="65" spans="1:34" ht="15">
      <c r="A65" s="407"/>
      <c r="B65" s="407"/>
      <c r="C65" s="434">
        <v>4740</v>
      </c>
      <c r="D65" s="416" t="s">
        <v>502</v>
      </c>
      <c r="E65" s="461"/>
      <c r="F65" s="461"/>
      <c r="G65" s="461"/>
      <c r="H65" s="461"/>
      <c r="I65" s="461"/>
      <c r="J65" s="461"/>
      <c r="K65" s="461"/>
      <c r="L65" s="461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20">
        <v>300</v>
      </c>
      <c r="AE65" s="33"/>
      <c r="AF65" s="33">
        <f t="shared" si="0"/>
        <v>300</v>
      </c>
      <c r="AG65" s="114"/>
      <c r="AH65" s="33">
        <f t="shared" si="1"/>
        <v>300</v>
      </c>
    </row>
    <row r="66" spans="1:34" ht="15.75">
      <c r="A66" s="424"/>
      <c r="B66" s="287"/>
      <c r="C66" s="287"/>
      <c r="D66" s="288"/>
      <c r="E66" s="411">
        <v>22000</v>
      </c>
      <c r="F66" s="410"/>
      <c r="G66" s="411">
        <f>E66+F66</f>
        <v>22000</v>
      </c>
      <c r="H66" s="410"/>
      <c r="I66" s="67">
        <f>SUM(I61:I64)</f>
        <v>500</v>
      </c>
      <c r="J66" s="411">
        <f>SUM(J61:J64)</f>
        <v>0</v>
      </c>
      <c r="K66" s="67">
        <f>SUM(K61:K64)</f>
        <v>500</v>
      </c>
      <c r="L66" s="67">
        <f>SUM(L61:L64)</f>
        <v>0</v>
      </c>
      <c r="M66" s="67">
        <f>SUM(M61:M64)</f>
        <v>500</v>
      </c>
      <c r="N66" s="410">
        <v>0</v>
      </c>
      <c r="O66" s="67">
        <f>SUM(O60:O64)</f>
        <v>2450</v>
      </c>
      <c r="P66" s="67">
        <f>SUM(P60:P64)</f>
        <v>9000</v>
      </c>
      <c r="Q66" s="67">
        <f>SUM(Q60:Q64)</f>
        <v>11450</v>
      </c>
      <c r="R66" s="67"/>
      <c r="S66" s="67">
        <f>SUM(S60:S64)</f>
        <v>11450</v>
      </c>
      <c r="T66" s="67">
        <f>SUM(T60:T64)</f>
        <v>106</v>
      </c>
      <c r="U66" s="67">
        <f>SUM(U60:U64)</f>
        <v>11556</v>
      </c>
      <c r="V66" s="67"/>
      <c r="W66" s="67">
        <f>SUM(W60:W64)</f>
        <v>11556</v>
      </c>
      <c r="X66" s="67">
        <f>SUM(X60:X64)</f>
        <v>-844</v>
      </c>
      <c r="Y66" s="124">
        <f t="shared" si="2"/>
        <v>10712</v>
      </c>
      <c r="Z66" s="437"/>
      <c r="AA66" s="67">
        <f>SUM(AA60:AA65)</f>
        <v>20000</v>
      </c>
      <c r="AE66" s="39"/>
      <c r="AF66" s="39">
        <f t="shared" si="0"/>
        <v>20000</v>
      </c>
      <c r="AG66" s="39"/>
      <c r="AH66" s="39">
        <f t="shared" si="1"/>
        <v>20000</v>
      </c>
    </row>
    <row r="67" spans="1:34" ht="15.75">
      <c r="A67" s="475" t="s">
        <v>84</v>
      </c>
      <c r="B67" s="491"/>
      <c r="C67" s="491"/>
      <c r="D67" s="492"/>
      <c r="E67" s="411">
        <v>148816</v>
      </c>
      <c r="F67" s="410"/>
      <c r="G67" s="411">
        <f>E67+F67</f>
        <v>148816</v>
      </c>
      <c r="H67" s="410"/>
      <c r="I67" s="67">
        <f>I66+I59</f>
        <v>127316</v>
      </c>
      <c r="J67" s="411">
        <f>J66+J59</f>
        <v>-6992</v>
      </c>
      <c r="K67" s="67">
        <f>K66+K59</f>
        <v>120324</v>
      </c>
      <c r="L67" s="67">
        <f>L66+L59</f>
        <v>0</v>
      </c>
      <c r="M67" s="67">
        <f>M66+M59</f>
        <v>120324</v>
      </c>
      <c r="N67" s="410">
        <v>0</v>
      </c>
      <c r="O67" s="67">
        <f>O66+O59</f>
        <v>128045</v>
      </c>
      <c r="P67" s="67">
        <f>P66+P59</f>
        <v>9000</v>
      </c>
      <c r="Q67" s="67">
        <f>Q66+Q59</f>
        <v>137045</v>
      </c>
      <c r="R67" s="67"/>
      <c r="S67" s="67">
        <f aca="true" t="shared" si="9" ref="S67:Y67">S66+S59</f>
        <v>137045</v>
      </c>
      <c r="T67" s="67">
        <f t="shared" si="9"/>
        <v>106</v>
      </c>
      <c r="U67" s="67">
        <f t="shared" si="9"/>
        <v>137151</v>
      </c>
      <c r="V67" s="67">
        <f t="shared" si="9"/>
        <v>0</v>
      </c>
      <c r="W67" s="67">
        <f t="shared" si="9"/>
        <v>137151</v>
      </c>
      <c r="X67" s="67">
        <f t="shared" si="9"/>
        <v>-844</v>
      </c>
      <c r="Y67" s="411">
        <f t="shared" si="9"/>
        <v>136307</v>
      </c>
      <c r="Z67" s="437"/>
      <c r="AA67" s="67">
        <f>AA59+AA66</f>
        <v>150802</v>
      </c>
      <c r="AE67" s="39"/>
      <c r="AF67" s="39">
        <f t="shared" si="0"/>
        <v>150802</v>
      </c>
      <c r="AG67" s="39"/>
      <c r="AH67" s="39">
        <f t="shared" si="1"/>
        <v>150802</v>
      </c>
    </row>
    <row r="68" spans="1:34" ht="15" customHeight="1" hidden="1">
      <c r="A68" s="406"/>
      <c r="B68" s="407"/>
      <c r="C68" s="407">
        <v>3030</v>
      </c>
      <c r="D68" s="406" t="s">
        <v>506</v>
      </c>
      <c r="E68" s="33">
        <v>0</v>
      </c>
      <c r="F68" s="33">
        <v>4320</v>
      </c>
      <c r="G68" s="33">
        <f>E68+F68</f>
        <v>4320</v>
      </c>
      <c r="H68" s="158">
        <v>1393</v>
      </c>
      <c r="I68" s="33">
        <f>G68+H68</f>
        <v>5713</v>
      </c>
      <c r="J68" s="158">
        <v>-5713</v>
      </c>
      <c r="K68" s="33">
        <f>I68+J68</f>
        <v>0</v>
      </c>
      <c r="L68" s="33"/>
      <c r="M68" s="33">
        <f>K68+L68</f>
        <v>0</v>
      </c>
      <c r="N68" s="461"/>
      <c r="O68" s="33"/>
      <c r="P68" s="417"/>
      <c r="Q68" s="33">
        <f>O68+P68</f>
        <v>0</v>
      </c>
      <c r="R68" s="417"/>
      <c r="S68" s="33">
        <f>Q68+R68</f>
        <v>0</v>
      </c>
      <c r="T68" s="417"/>
      <c r="U68" s="33">
        <f>S68+T68</f>
        <v>0</v>
      </c>
      <c r="V68" s="417"/>
      <c r="W68" s="33">
        <f>U68+V68</f>
        <v>0</v>
      </c>
      <c r="X68" s="406"/>
      <c r="Y68" s="417">
        <f t="shared" si="2"/>
        <v>0</v>
      </c>
      <c r="Z68" s="406"/>
      <c r="AA68" s="44">
        <f>Y68+Z68</f>
        <v>0</v>
      </c>
      <c r="AE68" s="33"/>
      <c r="AF68" s="33">
        <f t="shared" si="0"/>
        <v>0</v>
      </c>
      <c r="AG68" s="114"/>
      <c r="AH68" s="33">
        <f t="shared" si="1"/>
        <v>0</v>
      </c>
    </row>
    <row r="69" spans="1:34" ht="15">
      <c r="A69" s="403">
        <v>754</v>
      </c>
      <c r="B69" s="403">
        <v>75411</v>
      </c>
      <c r="C69" s="477">
        <v>3070</v>
      </c>
      <c r="D69" s="404" t="s">
        <v>507</v>
      </c>
      <c r="E69" s="71"/>
      <c r="F69" s="28"/>
      <c r="G69" s="28"/>
      <c r="H69" s="493"/>
      <c r="I69" s="28"/>
      <c r="J69" s="493"/>
      <c r="K69" s="28"/>
      <c r="L69" s="28"/>
      <c r="M69" s="28"/>
      <c r="N69" s="494"/>
      <c r="O69" s="28"/>
      <c r="P69" s="479">
        <v>165000</v>
      </c>
      <c r="Q69" s="28">
        <f>O69+P69</f>
        <v>165000</v>
      </c>
      <c r="R69" s="479"/>
      <c r="S69" s="28">
        <f>Q69+R69</f>
        <v>165000</v>
      </c>
      <c r="T69" s="479">
        <v>2000</v>
      </c>
      <c r="U69" s="28">
        <f>S69+T69</f>
        <v>167000</v>
      </c>
      <c r="V69" s="479">
        <v>-923</v>
      </c>
      <c r="W69" s="28">
        <f>U69+V69</f>
        <v>166077</v>
      </c>
      <c r="X69" s="28">
        <v>-45000</v>
      </c>
      <c r="Y69" s="479">
        <f t="shared" si="2"/>
        <v>121077</v>
      </c>
      <c r="Z69" s="462"/>
      <c r="AA69" s="495">
        <v>100740</v>
      </c>
      <c r="AE69" s="33">
        <v>-15000</v>
      </c>
      <c r="AF69" s="33">
        <f t="shared" si="0"/>
        <v>85740</v>
      </c>
      <c r="AG69" s="114"/>
      <c r="AH69" s="33">
        <f t="shared" si="1"/>
        <v>85740</v>
      </c>
    </row>
    <row r="70" spans="1:34" ht="15">
      <c r="A70" s="407"/>
      <c r="B70" s="407"/>
      <c r="C70" s="415">
        <v>4020</v>
      </c>
      <c r="D70" s="406" t="s">
        <v>495</v>
      </c>
      <c r="E70" s="63"/>
      <c r="F70" s="33"/>
      <c r="G70" s="33"/>
      <c r="H70" s="158"/>
      <c r="I70" s="33"/>
      <c r="J70" s="158"/>
      <c r="K70" s="33"/>
      <c r="L70" s="33"/>
      <c r="M70" s="33"/>
      <c r="N70" s="461"/>
      <c r="O70" s="33"/>
      <c r="P70" s="417"/>
      <c r="Q70" s="33"/>
      <c r="R70" s="417"/>
      <c r="S70" s="33"/>
      <c r="T70" s="417"/>
      <c r="U70" s="33"/>
      <c r="V70" s="417"/>
      <c r="W70" s="33"/>
      <c r="X70" s="33"/>
      <c r="Y70" s="417"/>
      <c r="Z70" s="462"/>
      <c r="AA70" s="496">
        <v>71234</v>
      </c>
      <c r="AE70" s="33"/>
      <c r="AF70" s="33">
        <f t="shared" si="0"/>
        <v>71234</v>
      </c>
      <c r="AG70" s="114"/>
      <c r="AH70" s="33">
        <f t="shared" si="1"/>
        <v>71234</v>
      </c>
    </row>
    <row r="71" spans="1:34" ht="15">
      <c r="A71" s="407"/>
      <c r="B71" s="407"/>
      <c r="C71" s="415">
        <v>4040</v>
      </c>
      <c r="D71" s="406" t="s">
        <v>496</v>
      </c>
      <c r="E71" s="63"/>
      <c r="F71" s="33"/>
      <c r="G71" s="33"/>
      <c r="H71" s="158"/>
      <c r="I71" s="33"/>
      <c r="J71" s="158"/>
      <c r="K71" s="33"/>
      <c r="L71" s="33"/>
      <c r="M71" s="33"/>
      <c r="N71" s="461"/>
      <c r="O71" s="33"/>
      <c r="P71" s="417"/>
      <c r="Q71" s="33"/>
      <c r="R71" s="417"/>
      <c r="S71" s="33"/>
      <c r="T71" s="417"/>
      <c r="U71" s="33"/>
      <c r="V71" s="417"/>
      <c r="W71" s="33"/>
      <c r="X71" s="33"/>
      <c r="Y71" s="417"/>
      <c r="Z71" s="462"/>
      <c r="AA71" s="496">
        <v>1534</v>
      </c>
      <c r="AE71" s="33"/>
      <c r="AF71" s="33">
        <f t="shared" si="0"/>
        <v>1534</v>
      </c>
      <c r="AG71" s="114"/>
      <c r="AH71" s="33">
        <f t="shared" si="1"/>
        <v>1534</v>
      </c>
    </row>
    <row r="72" spans="1:34" ht="15">
      <c r="A72" s="406"/>
      <c r="B72" s="406"/>
      <c r="C72" s="415">
        <v>4050</v>
      </c>
      <c r="D72" s="406" t="s">
        <v>286</v>
      </c>
      <c r="E72" s="63">
        <v>1145000</v>
      </c>
      <c r="F72" s="33">
        <v>11424</v>
      </c>
      <c r="G72" s="33">
        <f>E72+F72</f>
        <v>1156424</v>
      </c>
      <c r="H72" s="158">
        <v>-10000</v>
      </c>
      <c r="I72" s="33">
        <f>G72+H72</f>
        <v>1146424</v>
      </c>
      <c r="J72" s="158">
        <v>141120</v>
      </c>
      <c r="K72" s="33">
        <f>I72+J72</f>
        <v>1287544</v>
      </c>
      <c r="L72" s="33">
        <v>-22914</v>
      </c>
      <c r="M72" s="33">
        <f>K72+L72</f>
        <v>1264630</v>
      </c>
      <c r="N72" s="461"/>
      <c r="O72" s="33">
        <v>1420736</v>
      </c>
      <c r="P72" s="417">
        <v>-2216</v>
      </c>
      <c r="Q72" s="33">
        <f aca="true" t="shared" si="10" ref="Q72:Q100">O72+P72</f>
        <v>1418520</v>
      </c>
      <c r="R72" s="417"/>
      <c r="S72" s="33">
        <f aca="true" t="shared" si="11" ref="S72:S100">Q72+R72</f>
        <v>1418520</v>
      </c>
      <c r="T72" s="417">
        <v>19000</v>
      </c>
      <c r="U72" s="33">
        <f aca="true" t="shared" si="12" ref="U72:U100">S72+T72</f>
        <v>1437520</v>
      </c>
      <c r="V72" s="417"/>
      <c r="W72" s="33">
        <f aca="true" t="shared" si="13" ref="W72:W100">U72+V72</f>
        <v>1437520</v>
      </c>
      <c r="X72" s="33"/>
      <c r="Y72" s="417">
        <f t="shared" si="2"/>
        <v>1437520</v>
      </c>
      <c r="Z72" s="462"/>
      <c r="AA72" s="496">
        <v>2240053</v>
      </c>
      <c r="AE72" s="33"/>
      <c r="AF72" s="33">
        <f t="shared" si="0"/>
        <v>2240053</v>
      </c>
      <c r="AG72" s="114"/>
      <c r="AH72" s="33">
        <f t="shared" si="1"/>
        <v>2240053</v>
      </c>
    </row>
    <row r="73" spans="1:34" ht="15">
      <c r="A73" s="406"/>
      <c r="B73" s="406"/>
      <c r="C73" s="415">
        <v>4060</v>
      </c>
      <c r="D73" s="406" t="s">
        <v>508</v>
      </c>
      <c r="E73" s="63">
        <v>25000</v>
      </c>
      <c r="F73" s="33">
        <v>2665</v>
      </c>
      <c r="G73" s="33">
        <f>E73+F73</f>
        <v>27665</v>
      </c>
      <c r="H73" s="158">
        <v>-17550</v>
      </c>
      <c r="I73" s="33">
        <f>G73+H73</f>
        <v>10115</v>
      </c>
      <c r="J73" s="461"/>
      <c r="K73" s="33">
        <f>I73+J73</f>
        <v>10115</v>
      </c>
      <c r="L73" s="33">
        <v>-322</v>
      </c>
      <c r="M73" s="33">
        <f>K73+L73</f>
        <v>9793</v>
      </c>
      <c r="N73" s="461"/>
      <c r="O73" s="33">
        <v>5994</v>
      </c>
      <c r="P73" s="417">
        <v>3304</v>
      </c>
      <c r="Q73" s="33">
        <f t="shared" si="10"/>
        <v>9298</v>
      </c>
      <c r="R73" s="417"/>
      <c r="S73" s="33">
        <f t="shared" si="11"/>
        <v>9298</v>
      </c>
      <c r="T73" s="417">
        <v>11569</v>
      </c>
      <c r="U73" s="33">
        <f t="shared" si="12"/>
        <v>20867</v>
      </c>
      <c r="V73" s="417"/>
      <c r="W73" s="33">
        <f t="shared" si="13"/>
        <v>20867</v>
      </c>
      <c r="X73" s="33">
        <v>2500</v>
      </c>
      <c r="Y73" s="417">
        <f t="shared" si="2"/>
        <v>23367</v>
      </c>
      <c r="Z73" s="462"/>
      <c r="AA73" s="496">
        <v>79522</v>
      </c>
      <c r="AE73" s="33"/>
      <c r="AF73" s="33">
        <f t="shared" si="0"/>
        <v>79522</v>
      </c>
      <c r="AG73" s="114"/>
      <c r="AH73" s="33">
        <f t="shared" si="1"/>
        <v>79522</v>
      </c>
    </row>
    <row r="74" spans="1:34" ht="15">
      <c r="A74" s="406"/>
      <c r="B74" s="406"/>
      <c r="C74" s="415">
        <v>4070</v>
      </c>
      <c r="D74" s="406" t="s">
        <v>288</v>
      </c>
      <c r="E74" s="63">
        <v>84000</v>
      </c>
      <c r="F74" s="33">
        <v>11647</v>
      </c>
      <c r="G74" s="33">
        <f>E74+F74</f>
        <v>95647</v>
      </c>
      <c r="H74" s="158">
        <v>-8042</v>
      </c>
      <c r="I74" s="33">
        <f>G74+H74</f>
        <v>87605</v>
      </c>
      <c r="J74" s="461"/>
      <c r="K74" s="33">
        <f>I74+J74</f>
        <v>87605</v>
      </c>
      <c r="L74" s="33"/>
      <c r="M74" s="33">
        <f>K74+L74</f>
        <v>87605</v>
      </c>
      <c r="N74" s="461"/>
      <c r="O74" s="33">
        <v>121967</v>
      </c>
      <c r="P74" s="417"/>
      <c r="Q74" s="33">
        <f t="shared" si="10"/>
        <v>121967</v>
      </c>
      <c r="R74" s="417"/>
      <c r="S74" s="33">
        <f t="shared" si="11"/>
        <v>121967</v>
      </c>
      <c r="T74" s="417">
        <v>-13557</v>
      </c>
      <c r="U74" s="33">
        <f t="shared" si="12"/>
        <v>108410</v>
      </c>
      <c r="V74" s="417"/>
      <c r="W74" s="33">
        <f t="shared" si="13"/>
        <v>108410</v>
      </c>
      <c r="X74" s="33"/>
      <c r="Y74" s="417">
        <f t="shared" si="2"/>
        <v>108410</v>
      </c>
      <c r="Z74" s="462"/>
      <c r="AA74" s="496">
        <v>186596</v>
      </c>
      <c r="AE74" s="33"/>
      <c r="AF74" s="33">
        <f t="shared" si="0"/>
        <v>186596</v>
      </c>
      <c r="AG74" s="114"/>
      <c r="AH74" s="33">
        <f t="shared" si="1"/>
        <v>186596</v>
      </c>
    </row>
    <row r="75" spans="1:34" ht="15">
      <c r="A75" s="406"/>
      <c r="B75" s="406"/>
      <c r="C75" s="415">
        <v>4080</v>
      </c>
      <c r="D75" s="406" t="s">
        <v>509</v>
      </c>
      <c r="E75" s="63">
        <v>0</v>
      </c>
      <c r="F75" s="33">
        <v>5228</v>
      </c>
      <c r="G75" s="33">
        <f>E75+F75</f>
        <v>5228</v>
      </c>
      <c r="H75" s="461"/>
      <c r="I75" s="33">
        <f>G75+H75</f>
        <v>5228</v>
      </c>
      <c r="J75" s="461"/>
      <c r="K75" s="33">
        <f>I75+J75</f>
        <v>5228</v>
      </c>
      <c r="L75" s="33"/>
      <c r="M75" s="33">
        <f>K75+L75</f>
        <v>5228</v>
      </c>
      <c r="N75" s="461"/>
      <c r="O75" s="33">
        <v>13290</v>
      </c>
      <c r="P75" s="417">
        <v>19500</v>
      </c>
      <c r="Q75" s="33">
        <f t="shared" si="10"/>
        <v>32790</v>
      </c>
      <c r="R75" s="417"/>
      <c r="S75" s="33">
        <f t="shared" si="11"/>
        <v>32790</v>
      </c>
      <c r="T75" s="417">
        <v>16290</v>
      </c>
      <c r="U75" s="33">
        <f t="shared" si="12"/>
        <v>49080</v>
      </c>
      <c r="V75" s="417"/>
      <c r="W75" s="33">
        <f t="shared" si="13"/>
        <v>49080</v>
      </c>
      <c r="X75" s="33">
        <v>15414</v>
      </c>
      <c r="Y75" s="417">
        <f t="shared" si="2"/>
        <v>64494</v>
      </c>
      <c r="Z75" s="462"/>
      <c r="AA75" s="496">
        <v>24407</v>
      </c>
      <c r="AE75" s="33">
        <v>5000</v>
      </c>
      <c r="AF75" s="33">
        <f t="shared" si="0"/>
        <v>29407</v>
      </c>
      <c r="AG75" s="114"/>
      <c r="AH75" s="33">
        <f t="shared" si="1"/>
        <v>29407</v>
      </c>
    </row>
    <row r="76" spans="1:34" ht="15">
      <c r="A76" s="406"/>
      <c r="B76" s="406"/>
      <c r="C76" s="415">
        <v>4110</v>
      </c>
      <c r="D76" s="406" t="s">
        <v>497</v>
      </c>
      <c r="E76" s="63">
        <v>20000</v>
      </c>
      <c r="F76" s="33">
        <v>1416</v>
      </c>
      <c r="G76" s="33">
        <f>E76+F76</f>
        <v>21416</v>
      </c>
      <c r="H76" s="461"/>
      <c r="I76" s="33">
        <f>G76+H76</f>
        <v>21416</v>
      </c>
      <c r="J76" s="158">
        <v>6925</v>
      </c>
      <c r="K76" s="33">
        <f>I76+J76</f>
        <v>28341</v>
      </c>
      <c r="L76" s="33">
        <v>-2652</v>
      </c>
      <c r="M76" s="33">
        <f>K76+L76</f>
        <v>25689</v>
      </c>
      <c r="N76" s="461"/>
      <c r="O76" s="33">
        <v>753</v>
      </c>
      <c r="P76" s="417">
        <v>1747</v>
      </c>
      <c r="Q76" s="33">
        <f t="shared" si="10"/>
        <v>2500</v>
      </c>
      <c r="R76" s="417"/>
      <c r="S76" s="33">
        <f t="shared" si="11"/>
        <v>2500</v>
      </c>
      <c r="T76" s="417"/>
      <c r="U76" s="33">
        <f t="shared" si="12"/>
        <v>2500</v>
      </c>
      <c r="V76" s="417"/>
      <c r="W76" s="33">
        <f t="shared" si="13"/>
        <v>2500</v>
      </c>
      <c r="X76" s="33"/>
      <c r="Y76" s="417">
        <f t="shared" si="2"/>
        <v>2500</v>
      </c>
      <c r="Z76" s="462"/>
      <c r="AA76" s="496">
        <v>13176</v>
      </c>
      <c r="AE76" s="33"/>
      <c r="AF76" s="33">
        <f t="shared" si="0"/>
        <v>13176</v>
      </c>
      <c r="AG76" s="114"/>
      <c r="AH76" s="33">
        <f t="shared" si="1"/>
        <v>13176</v>
      </c>
    </row>
    <row r="77" spans="1:34" ht="15">
      <c r="A77" s="406"/>
      <c r="B77" s="406"/>
      <c r="C77" s="415">
        <v>4120</v>
      </c>
      <c r="D77" s="406" t="s">
        <v>225</v>
      </c>
      <c r="E77" s="63"/>
      <c r="F77" s="33"/>
      <c r="G77" s="33"/>
      <c r="H77" s="461"/>
      <c r="I77" s="33"/>
      <c r="J77" s="158"/>
      <c r="K77" s="33"/>
      <c r="L77" s="33"/>
      <c r="M77" s="33"/>
      <c r="N77" s="461"/>
      <c r="O77" s="33"/>
      <c r="P77" s="417"/>
      <c r="Q77" s="33"/>
      <c r="R77" s="417"/>
      <c r="S77" s="33"/>
      <c r="T77" s="417"/>
      <c r="U77" s="33"/>
      <c r="V77" s="417"/>
      <c r="W77" s="33"/>
      <c r="X77" s="33"/>
      <c r="Y77" s="417"/>
      <c r="Z77" s="462"/>
      <c r="AA77" s="496">
        <v>1746</v>
      </c>
      <c r="AE77" s="33"/>
      <c r="AF77" s="33">
        <f t="shared" si="0"/>
        <v>1746</v>
      </c>
      <c r="AG77" s="114"/>
      <c r="AH77" s="33">
        <f t="shared" si="1"/>
        <v>1746</v>
      </c>
    </row>
    <row r="78" spans="1:34" ht="15">
      <c r="A78" s="406"/>
      <c r="B78" s="406"/>
      <c r="C78" s="415">
        <v>4170</v>
      </c>
      <c r="D78" s="406" t="s">
        <v>226</v>
      </c>
      <c r="E78" s="63"/>
      <c r="F78" s="33"/>
      <c r="G78" s="33"/>
      <c r="H78" s="461"/>
      <c r="I78" s="33"/>
      <c r="J78" s="158"/>
      <c r="K78" s="33"/>
      <c r="L78" s="33"/>
      <c r="M78" s="33"/>
      <c r="N78" s="461"/>
      <c r="O78" s="33"/>
      <c r="P78" s="417">
        <v>8000</v>
      </c>
      <c r="Q78" s="33">
        <f t="shared" si="10"/>
        <v>8000</v>
      </c>
      <c r="R78" s="417"/>
      <c r="S78" s="33">
        <f t="shared" si="11"/>
        <v>8000</v>
      </c>
      <c r="T78" s="417"/>
      <c r="U78" s="33">
        <f t="shared" si="12"/>
        <v>8000</v>
      </c>
      <c r="V78" s="417"/>
      <c r="W78" s="33">
        <f t="shared" si="13"/>
        <v>8000</v>
      </c>
      <c r="X78" s="33"/>
      <c r="Y78" s="417">
        <f t="shared" si="2"/>
        <v>8000</v>
      </c>
      <c r="Z78" s="462"/>
      <c r="AA78" s="496">
        <v>9000</v>
      </c>
      <c r="AE78" s="33"/>
      <c r="AF78" s="33">
        <f t="shared" si="0"/>
        <v>9000</v>
      </c>
      <c r="AG78" s="114"/>
      <c r="AH78" s="33">
        <f t="shared" si="1"/>
        <v>9000</v>
      </c>
    </row>
    <row r="79" spans="1:34" ht="15">
      <c r="A79" s="406"/>
      <c r="B79" s="406"/>
      <c r="C79" s="415">
        <v>4180</v>
      </c>
      <c r="D79" s="406" t="s">
        <v>510</v>
      </c>
      <c r="E79" s="63"/>
      <c r="F79" s="33"/>
      <c r="G79" s="33"/>
      <c r="H79" s="461"/>
      <c r="I79" s="33"/>
      <c r="J79" s="158"/>
      <c r="K79" s="33"/>
      <c r="L79" s="33"/>
      <c r="M79" s="33"/>
      <c r="N79" s="461"/>
      <c r="O79" s="33"/>
      <c r="P79" s="417">
        <v>90000</v>
      </c>
      <c r="Q79" s="33">
        <f t="shared" si="10"/>
        <v>90000</v>
      </c>
      <c r="R79" s="417"/>
      <c r="S79" s="33">
        <f t="shared" si="11"/>
        <v>90000</v>
      </c>
      <c r="T79" s="417">
        <v>-5740</v>
      </c>
      <c r="U79" s="33">
        <f t="shared" si="12"/>
        <v>84260</v>
      </c>
      <c r="V79" s="417">
        <v>923</v>
      </c>
      <c r="W79" s="33">
        <f t="shared" si="13"/>
        <v>85183</v>
      </c>
      <c r="X79" s="33"/>
      <c r="Y79" s="417">
        <f t="shared" si="2"/>
        <v>85183</v>
      </c>
      <c r="Z79" s="462"/>
      <c r="AA79" s="496">
        <v>110100</v>
      </c>
      <c r="AE79" s="33"/>
      <c r="AF79" s="33">
        <f t="shared" si="0"/>
        <v>110100</v>
      </c>
      <c r="AG79" s="114"/>
      <c r="AH79" s="33">
        <f t="shared" si="1"/>
        <v>110100</v>
      </c>
    </row>
    <row r="80" spans="1:34" ht="15">
      <c r="A80" s="406"/>
      <c r="B80" s="406"/>
      <c r="C80" s="415">
        <v>4210</v>
      </c>
      <c r="D80" s="406" t="s">
        <v>227</v>
      </c>
      <c r="E80" s="63">
        <v>116714</v>
      </c>
      <c r="F80" s="33">
        <v>-96064</v>
      </c>
      <c r="G80" s="33">
        <f>E80+F80</f>
        <v>20650</v>
      </c>
      <c r="H80" s="158">
        <v>52339</v>
      </c>
      <c r="I80" s="33">
        <f>G80+H80</f>
        <v>72989</v>
      </c>
      <c r="J80" s="158">
        <v>9437</v>
      </c>
      <c r="K80" s="33">
        <f>I80+J80</f>
        <v>82426</v>
      </c>
      <c r="L80" s="33"/>
      <c r="M80" s="33">
        <f>K80+L80</f>
        <v>82426</v>
      </c>
      <c r="N80" s="461"/>
      <c r="O80" s="33">
        <v>123939</v>
      </c>
      <c r="P80" s="417">
        <v>-9247</v>
      </c>
      <c r="Q80" s="33">
        <f t="shared" si="10"/>
        <v>114692</v>
      </c>
      <c r="R80" s="417"/>
      <c r="S80" s="33">
        <f t="shared" si="11"/>
        <v>114692</v>
      </c>
      <c r="T80" s="417"/>
      <c r="U80" s="33">
        <f t="shared" si="12"/>
        <v>114692</v>
      </c>
      <c r="V80" s="417">
        <v>-3500</v>
      </c>
      <c r="W80" s="33">
        <f t="shared" si="13"/>
        <v>111192</v>
      </c>
      <c r="X80" s="33">
        <v>30000</v>
      </c>
      <c r="Y80" s="417">
        <f t="shared" si="2"/>
        <v>141192</v>
      </c>
      <c r="Z80" s="462"/>
      <c r="AA80" s="496">
        <v>90637</v>
      </c>
      <c r="AE80" s="33"/>
      <c r="AF80" s="33">
        <f aca="true" t="shared" si="14" ref="AF80:AF134">AA80+AE80</f>
        <v>90637</v>
      </c>
      <c r="AG80" s="114">
        <v>424</v>
      </c>
      <c r="AH80" s="33">
        <f aca="true" t="shared" si="15" ref="AH80:AH134">AF80+AG80</f>
        <v>91061</v>
      </c>
    </row>
    <row r="81" spans="1:34" ht="15" hidden="1">
      <c r="A81" s="406"/>
      <c r="B81" s="406"/>
      <c r="C81" s="415">
        <v>4220</v>
      </c>
      <c r="D81" s="406" t="s">
        <v>511</v>
      </c>
      <c r="E81" s="63">
        <v>3850</v>
      </c>
      <c r="F81" s="33">
        <v>-2350</v>
      </c>
      <c r="G81" s="33">
        <f>E81+F81</f>
        <v>1500</v>
      </c>
      <c r="H81" s="158">
        <v>-1500</v>
      </c>
      <c r="I81" s="33">
        <f>G81+H81</f>
        <v>0</v>
      </c>
      <c r="J81" s="461"/>
      <c r="K81" s="33">
        <f>I81+J81</f>
        <v>0</v>
      </c>
      <c r="L81" s="33"/>
      <c r="M81" s="33">
        <f>K81+L81</f>
        <v>0</v>
      </c>
      <c r="N81" s="461"/>
      <c r="O81" s="33"/>
      <c r="P81" s="417"/>
      <c r="Q81" s="33">
        <f t="shared" si="10"/>
        <v>0</v>
      </c>
      <c r="R81" s="417"/>
      <c r="S81" s="33">
        <f t="shared" si="11"/>
        <v>0</v>
      </c>
      <c r="T81" s="417"/>
      <c r="U81" s="33">
        <f t="shared" si="12"/>
        <v>0</v>
      </c>
      <c r="V81" s="417"/>
      <c r="W81" s="33">
        <f t="shared" si="13"/>
        <v>0</v>
      </c>
      <c r="X81" s="33"/>
      <c r="Y81" s="417">
        <f t="shared" si="2"/>
        <v>0</v>
      </c>
      <c r="Z81" s="462"/>
      <c r="AA81" s="496"/>
      <c r="AE81" s="33"/>
      <c r="AF81" s="33">
        <f t="shared" si="14"/>
        <v>0</v>
      </c>
      <c r="AG81" s="114"/>
      <c r="AH81" s="33">
        <f t="shared" si="15"/>
        <v>0</v>
      </c>
    </row>
    <row r="82" spans="1:34" ht="15" hidden="1">
      <c r="A82" s="406"/>
      <c r="B82" s="406"/>
      <c r="C82" s="415">
        <v>4230</v>
      </c>
      <c r="D82" s="406" t="s">
        <v>512</v>
      </c>
      <c r="E82" s="63">
        <v>0</v>
      </c>
      <c r="F82" s="33">
        <v>1000</v>
      </c>
      <c r="G82" s="33">
        <f>E82+F82</f>
        <v>1000</v>
      </c>
      <c r="H82" s="158">
        <v>-1000</v>
      </c>
      <c r="I82" s="33">
        <f>G82+H82</f>
        <v>0</v>
      </c>
      <c r="J82" s="461"/>
      <c r="K82" s="33">
        <f>I82+J82</f>
        <v>0</v>
      </c>
      <c r="L82" s="33"/>
      <c r="M82" s="33">
        <f>K82+L82</f>
        <v>0</v>
      </c>
      <c r="N82" s="461"/>
      <c r="O82" s="33"/>
      <c r="P82" s="417"/>
      <c r="Q82" s="33">
        <f t="shared" si="10"/>
        <v>0</v>
      </c>
      <c r="R82" s="417"/>
      <c r="S82" s="33">
        <f t="shared" si="11"/>
        <v>0</v>
      </c>
      <c r="T82" s="417"/>
      <c r="U82" s="33">
        <f t="shared" si="12"/>
        <v>0</v>
      </c>
      <c r="V82" s="417"/>
      <c r="W82" s="33">
        <f t="shared" si="13"/>
        <v>0</v>
      </c>
      <c r="X82" s="33"/>
      <c r="Y82" s="417">
        <f t="shared" si="2"/>
        <v>0</v>
      </c>
      <c r="Z82" s="462"/>
      <c r="AA82" s="496"/>
      <c r="AE82" s="33"/>
      <c r="AF82" s="33">
        <f t="shared" si="14"/>
        <v>0</v>
      </c>
      <c r="AG82" s="114"/>
      <c r="AH82" s="33">
        <f t="shared" si="15"/>
        <v>0</v>
      </c>
    </row>
    <row r="83" spans="1:34" ht="15" hidden="1">
      <c r="A83" s="406"/>
      <c r="B83" s="406"/>
      <c r="C83" s="415">
        <v>4240</v>
      </c>
      <c r="D83" s="406" t="s">
        <v>320</v>
      </c>
      <c r="E83" s="63">
        <v>0</v>
      </c>
      <c r="F83" s="33">
        <v>18000</v>
      </c>
      <c r="G83" s="33">
        <f>E83+F83</f>
        <v>18000</v>
      </c>
      <c r="H83" s="158">
        <v>-18000</v>
      </c>
      <c r="I83" s="33">
        <f>G83+H83</f>
        <v>0</v>
      </c>
      <c r="J83" s="461"/>
      <c r="K83" s="33">
        <f>I83+J83</f>
        <v>0</v>
      </c>
      <c r="L83" s="33"/>
      <c r="M83" s="33">
        <f>K83+L83</f>
        <v>0</v>
      </c>
      <c r="N83" s="461"/>
      <c r="O83" s="33"/>
      <c r="P83" s="417"/>
      <c r="Q83" s="33">
        <f t="shared" si="10"/>
        <v>0</v>
      </c>
      <c r="R83" s="417"/>
      <c r="S83" s="33">
        <f t="shared" si="11"/>
        <v>0</v>
      </c>
      <c r="T83" s="417"/>
      <c r="U83" s="33">
        <f t="shared" si="12"/>
        <v>0</v>
      </c>
      <c r="V83" s="417"/>
      <c r="W83" s="33">
        <f t="shared" si="13"/>
        <v>0</v>
      </c>
      <c r="X83" s="33"/>
      <c r="Y83" s="417">
        <f t="shared" si="2"/>
        <v>0</v>
      </c>
      <c r="Z83" s="462"/>
      <c r="AA83" s="496"/>
      <c r="AE83" s="33"/>
      <c r="AF83" s="33">
        <f t="shared" si="14"/>
        <v>0</v>
      </c>
      <c r="AG83" s="114"/>
      <c r="AH83" s="33">
        <f t="shared" si="15"/>
        <v>0</v>
      </c>
    </row>
    <row r="84" spans="1:34" ht="15">
      <c r="A84" s="406"/>
      <c r="B84" s="406"/>
      <c r="C84" s="415">
        <v>4220</v>
      </c>
      <c r="D84" s="406" t="s">
        <v>292</v>
      </c>
      <c r="E84" s="482"/>
      <c r="F84" s="94"/>
      <c r="G84" s="94"/>
      <c r="H84" s="497"/>
      <c r="I84" s="94"/>
      <c r="J84" s="498"/>
      <c r="K84" s="94"/>
      <c r="L84" s="94"/>
      <c r="M84" s="94"/>
      <c r="N84" s="498"/>
      <c r="O84" s="94">
        <v>2096</v>
      </c>
      <c r="P84" s="480"/>
      <c r="Q84" s="94">
        <f t="shared" si="10"/>
        <v>2096</v>
      </c>
      <c r="R84" s="480"/>
      <c r="S84" s="94">
        <f t="shared" si="11"/>
        <v>2096</v>
      </c>
      <c r="T84" s="480"/>
      <c r="U84" s="94">
        <f t="shared" si="12"/>
        <v>2096</v>
      </c>
      <c r="V84" s="480"/>
      <c r="W84" s="94">
        <f t="shared" si="13"/>
        <v>2096</v>
      </c>
      <c r="X84" s="94"/>
      <c r="Y84" s="480">
        <f t="shared" si="2"/>
        <v>2096</v>
      </c>
      <c r="Z84" s="425"/>
      <c r="AA84" s="496">
        <v>300</v>
      </c>
      <c r="AE84" s="33"/>
      <c r="AF84" s="33">
        <f t="shared" si="14"/>
        <v>300</v>
      </c>
      <c r="AG84" s="114"/>
      <c r="AH84" s="33">
        <f t="shared" si="15"/>
        <v>300</v>
      </c>
    </row>
    <row r="85" spans="1:34" ht="15">
      <c r="A85" s="406"/>
      <c r="B85" s="406"/>
      <c r="C85" s="415">
        <v>4230</v>
      </c>
      <c r="D85" s="406" t="s">
        <v>513</v>
      </c>
      <c r="E85" s="71"/>
      <c r="F85" s="28"/>
      <c r="G85" s="28"/>
      <c r="H85" s="493"/>
      <c r="I85" s="28"/>
      <c r="J85" s="494"/>
      <c r="K85" s="28"/>
      <c r="L85" s="28"/>
      <c r="M85" s="28"/>
      <c r="N85" s="494"/>
      <c r="O85" s="28"/>
      <c r="P85" s="479">
        <v>1500</v>
      </c>
      <c r="Q85" s="28">
        <f t="shared" si="10"/>
        <v>1500</v>
      </c>
      <c r="R85" s="479"/>
      <c r="S85" s="28">
        <f t="shared" si="11"/>
        <v>1500</v>
      </c>
      <c r="T85" s="479"/>
      <c r="U85" s="28">
        <f t="shared" si="12"/>
        <v>1500</v>
      </c>
      <c r="V85" s="479"/>
      <c r="W85" s="28">
        <f t="shared" si="13"/>
        <v>1500</v>
      </c>
      <c r="X85" s="28"/>
      <c r="Y85" s="479">
        <f t="shared" si="2"/>
        <v>1500</v>
      </c>
      <c r="Z85" s="478"/>
      <c r="AA85" s="496">
        <v>100</v>
      </c>
      <c r="AE85" s="33"/>
      <c r="AF85" s="33">
        <f t="shared" si="14"/>
        <v>100</v>
      </c>
      <c r="AG85" s="114"/>
      <c r="AH85" s="33">
        <f t="shared" si="15"/>
        <v>100</v>
      </c>
    </row>
    <row r="86" spans="1:34" ht="15">
      <c r="A86" s="406"/>
      <c r="B86" s="406"/>
      <c r="C86" s="415">
        <v>4250</v>
      </c>
      <c r="D86" s="406" t="s">
        <v>294</v>
      </c>
      <c r="E86" s="63"/>
      <c r="F86" s="33"/>
      <c r="G86" s="33"/>
      <c r="H86" s="158"/>
      <c r="I86" s="33"/>
      <c r="J86" s="461"/>
      <c r="K86" s="33"/>
      <c r="L86" s="33"/>
      <c r="M86" s="33"/>
      <c r="N86" s="461"/>
      <c r="O86" s="33"/>
      <c r="P86" s="417">
        <v>1000</v>
      </c>
      <c r="Q86" s="33">
        <f t="shared" si="10"/>
        <v>1000</v>
      </c>
      <c r="R86" s="417"/>
      <c r="S86" s="33">
        <f t="shared" si="11"/>
        <v>1000</v>
      </c>
      <c r="T86" s="417"/>
      <c r="U86" s="33">
        <f t="shared" si="12"/>
        <v>1000</v>
      </c>
      <c r="V86" s="417"/>
      <c r="W86" s="33">
        <f t="shared" si="13"/>
        <v>1000</v>
      </c>
      <c r="X86" s="33"/>
      <c r="Y86" s="417">
        <f t="shared" si="2"/>
        <v>1000</v>
      </c>
      <c r="Z86" s="462"/>
      <c r="AA86" s="496">
        <v>2000</v>
      </c>
      <c r="AE86" s="33">
        <v>10000</v>
      </c>
      <c r="AF86" s="33">
        <f t="shared" si="14"/>
        <v>12000</v>
      </c>
      <c r="AG86" s="114"/>
      <c r="AH86" s="33">
        <f t="shared" si="15"/>
        <v>12000</v>
      </c>
    </row>
    <row r="87" spans="1:34" ht="15">
      <c r="A87" s="406"/>
      <c r="B87" s="406"/>
      <c r="C87" s="415">
        <v>4260</v>
      </c>
      <c r="D87" s="406" t="s">
        <v>229</v>
      </c>
      <c r="E87" s="63">
        <v>15400</v>
      </c>
      <c r="F87" s="33">
        <v>1600</v>
      </c>
      <c r="G87" s="33">
        <f>E87+F87</f>
        <v>17000</v>
      </c>
      <c r="H87" s="461"/>
      <c r="I87" s="33">
        <f>G87+H87</f>
        <v>17000</v>
      </c>
      <c r="J87" s="158">
        <v>13817</v>
      </c>
      <c r="K87" s="33">
        <f>I87+J87</f>
        <v>30817</v>
      </c>
      <c r="L87" s="33"/>
      <c r="M87" s="33">
        <f>K87+L87</f>
        <v>30817</v>
      </c>
      <c r="N87" s="461"/>
      <c r="O87" s="33">
        <v>26862</v>
      </c>
      <c r="P87" s="417"/>
      <c r="Q87" s="33">
        <f t="shared" si="10"/>
        <v>26862</v>
      </c>
      <c r="R87" s="417"/>
      <c r="S87" s="33">
        <f t="shared" si="11"/>
        <v>26862</v>
      </c>
      <c r="T87" s="417"/>
      <c r="U87" s="33">
        <f t="shared" si="12"/>
        <v>26862</v>
      </c>
      <c r="V87" s="417"/>
      <c r="W87" s="33">
        <f t="shared" si="13"/>
        <v>26862</v>
      </c>
      <c r="X87" s="33">
        <v>-2000</v>
      </c>
      <c r="Y87" s="417">
        <f t="shared" si="2"/>
        <v>24862</v>
      </c>
      <c r="Z87" s="462"/>
      <c r="AA87" s="496">
        <v>80000</v>
      </c>
      <c r="AE87" s="33"/>
      <c r="AF87" s="33">
        <f t="shared" si="14"/>
        <v>80000</v>
      </c>
      <c r="AG87" s="114"/>
      <c r="AH87" s="33">
        <f t="shared" si="15"/>
        <v>80000</v>
      </c>
    </row>
    <row r="88" spans="1:34" ht="15">
      <c r="A88" s="406"/>
      <c r="B88" s="406"/>
      <c r="C88" s="415">
        <v>4270</v>
      </c>
      <c r="D88" s="406" t="s">
        <v>230</v>
      </c>
      <c r="E88" s="63">
        <v>43000</v>
      </c>
      <c r="F88" s="33">
        <v>-37092</v>
      </c>
      <c r="G88" s="33">
        <f>E88+F88</f>
        <v>5908</v>
      </c>
      <c r="H88" s="158">
        <v>3500</v>
      </c>
      <c r="I88" s="33">
        <f>G88+H88</f>
        <v>9408</v>
      </c>
      <c r="J88" s="461"/>
      <c r="K88" s="33">
        <f>I88+J88</f>
        <v>9408</v>
      </c>
      <c r="L88" s="33"/>
      <c r="M88" s="33">
        <f>K88+L88</f>
        <v>9408</v>
      </c>
      <c r="N88" s="461"/>
      <c r="O88" s="33">
        <v>15058</v>
      </c>
      <c r="P88" s="417"/>
      <c r="Q88" s="33">
        <f t="shared" si="10"/>
        <v>15058</v>
      </c>
      <c r="R88" s="417"/>
      <c r="S88" s="33">
        <f t="shared" si="11"/>
        <v>15058</v>
      </c>
      <c r="T88" s="417">
        <v>-1206</v>
      </c>
      <c r="U88" s="33">
        <f t="shared" si="12"/>
        <v>13852</v>
      </c>
      <c r="V88" s="417"/>
      <c r="W88" s="33">
        <f t="shared" si="13"/>
        <v>13852</v>
      </c>
      <c r="X88" s="33">
        <v>6000</v>
      </c>
      <c r="Y88" s="417">
        <f t="shared" si="2"/>
        <v>19852</v>
      </c>
      <c r="Z88" s="462"/>
      <c r="AA88" s="496">
        <v>12000</v>
      </c>
      <c r="AE88" s="33"/>
      <c r="AF88" s="33">
        <f t="shared" si="14"/>
        <v>12000</v>
      </c>
      <c r="AG88" s="114"/>
      <c r="AH88" s="33">
        <f t="shared" si="15"/>
        <v>12000</v>
      </c>
    </row>
    <row r="89" spans="1:34" ht="15">
      <c r="A89" s="406"/>
      <c r="B89" s="406"/>
      <c r="C89" s="415">
        <v>4280</v>
      </c>
      <c r="D89" s="406" t="s">
        <v>231</v>
      </c>
      <c r="E89" s="63"/>
      <c r="F89" s="33"/>
      <c r="G89" s="33"/>
      <c r="H89" s="158"/>
      <c r="I89" s="33"/>
      <c r="J89" s="461"/>
      <c r="K89" s="33"/>
      <c r="L89" s="33"/>
      <c r="M89" s="33"/>
      <c r="N89" s="461"/>
      <c r="O89" s="33">
        <v>8224</v>
      </c>
      <c r="P89" s="417"/>
      <c r="Q89" s="33">
        <f t="shared" si="10"/>
        <v>8224</v>
      </c>
      <c r="R89" s="417"/>
      <c r="S89" s="33">
        <f t="shared" si="11"/>
        <v>8224</v>
      </c>
      <c r="T89" s="417"/>
      <c r="U89" s="33">
        <f t="shared" si="12"/>
        <v>8224</v>
      </c>
      <c r="V89" s="417"/>
      <c r="W89" s="33">
        <f t="shared" si="13"/>
        <v>8224</v>
      </c>
      <c r="X89" s="33">
        <v>-3000</v>
      </c>
      <c r="Y89" s="417">
        <f t="shared" si="2"/>
        <v>5224</v>
      </c>
      <c r="Z89" s="462"/>
      <c r="AA89" s="496">
        <v>10000</v>
      </c>
      <c r="AE89" s="33"/>
      <c r="AF89" s="33">
        <f t="shared" si="14"/>
        <v>10000</v>
      </c>
      <c r="AG89" s="114"/>
      <c r="AH89" s="33">
        <f t="shared" si="15"/>
        <v>10000</v>
      </c>
    </row>
    <row r="90" spans="1:34" ht="15">
      <c r="A90" s="406"/>
      <c r="B90" s="406"/>
      <c r="C90" s="415">
        <v>4300</v>
      </c>
      <c r="D90" s="406" t="s">
        <v>211</v>
      </c>
      <c r="E90" s="63">
        <v>23000</v>
      </c>
      <c r="F90" s="33">
        <v>1350</v>
      </c>
      <c r="G90" s="33">
        <f>E90+F90</f>
        <v>24350</v>
      </c>
      <c r="H90" s="461"/>
      <c r="I90" s="33">
        <f>G90+H90</f>
        <v>24350</v>
      </c>
      <c r="J90" s="158">
        <v>24324</v>
      </c>
      <c r="K90" s="33">
        <f>I90+J90</f>
        <v>48674</v>
      </c>
      <c r="L90" s="33">
        <v>-3100</v>
      </c>
      <c r="M90" s="33">
        <f>K90+L90</f>
        <v>45574</v>
      </c>
      <c r="N90" s="461"/>
      <c r="O90" s="33">
        <v>29024</v>
      </c>
      <c r="P90" s="417"/>
      <c r="Q90" s="33">
        <f>O90+P90</f>
        <v>29024</v>
      </c>
      <c r="R90" s="417"/>
      <c r="S90" s="33">
        <f>Q90+R90</f>
        <v>29024</v>
      </c>
      <c r="T90" s="417"/>
      <c r="U90" s="33">
        <f>S90+T90</f>
        <v>29024</v>
      </c>
      <c r="V90" s="417">
        <v>1500</v>
      </c>
      <c r="W90" s="33">
        <f>U90+V90</f>
        <v>30524</v>
      </c>
      <c r="X90" s="33">
        <v>15000</v>
      </c>
      <c r="Y90" s="417">
        <f>W90+X90</f>
        <v>45524</v>
      </c>
      <c r="Z90" s="462"/>
      <c r="AA90" s="496">
        <v>15395</v>
      </c>
      <c r="AE90" s="33"/>
      <c r="AF90" s="33">
        <f t="shared" si="14"/>
        <v>15395</v>
      </c>
      <c r="AG90" s="114"/>
      <c r="AH90" s="33">
        <f t="shared" si="15"/>
        <v>15395</v>
      </c>
    </row>
    <row r="91" spans="1:34" ht="15">
      <c r="A91" s="406"/>
      <c r="B91" s="406"/>
      <c r="C91" s="415">
        <v>4350</v>
      </c>
      <c r="D91" s="406" t="s">
        <v>232</v>
      </c>
      <c r="E91" s="63"/>
      <c r="F91" s="33"/>
      <c r="G91" s="33"/>
      <c r="H91" s="158"/>
      <c r="I91" s="33"/>
      <c r="J91" s="461"/>
      <c r="K91" s="33"/>
      <c r="L91" s="33"/>
      <c r="M91" s="33"/>
      <c r="N91" s="461"/>
      <c r="O91" s="33"/>
      <c r="P91" s="417"/>
      <c r="Q91" s="33"/>
      <c r="R91" s="417"/>
      <c r="S91" s="33"/>
      <c r="T91" s="417"/>
      <c r="U91" s="33"/>
      <c r="V91" s="417"/>
      <c r="W91" s="33"/>
      <c r="X91" s="33"/>
      <c r="Y91" s="417"/>
      <c r="Z91" s="462"/>
      <c r="AA91" s="496">
        <v>2000</v>
      </c>
      <c r="AE91" s="33"/>
      <c r="AF91" s="33">
        <f t="shared" si="14"/>
        <v>2000</v>
      </c>
      <c r="AG91" s="114"/>
      <c r="AH91" s="33">
        <f t="shared" si="15"/>
        <v>2000</v>
      </c>
    </row>
    <row r="92" spans="1:34" ht="15">
      <c r="A92" s="406"/>
      <c r="B92" s="406"/>
      <c r="C92" s="415">
        <v>4360</v>
      </c>
      <c r="D92" s="406" t="s">
        <v>514</v>
      </c>
      <c r="E92" s="63"/>
      <c r="F92" s="33"/>
      <c r="G92" s="33"/>
      <c r="H92" s="158"/>
      <c r="I92" s="33"/>
      <c r="J92" s="461"/>
      <c r="K92" s="33"/>
      <c r="L92" s="33"/>
      <c r="M92" s="33"/>
      <c r="N92" s="461"/>
      <c r="O92" s="33"/>
      <c r="P92" s="417"/>
      <c r="Q92" s="33"/>
      <c r="R92" s="417"/>
      <c r="S92" s="33"/>
      <c r="T92" s="417"/>
      <c r="U92" s="33"/>
      <c r="V92" s="417"/>
      <c r="W92" s="33"/>
      <c r="X92" s="33"/>
      <c r="Y92" s="417"/>
      <c r="Z92" s="462"/>
      <c r="AA92" s="496">
        <v>10000</v>
      </c>
      <c r="AE92" s="33"/>
      <c r="AF92" s="33">
        <f t="shared" si="14"/>
        <v>10000</v>
      </c>
      <c r="AG92" s="114"/>
      <c r="AH92" s="33">
        <f t="shared" si="15"/>
        <v>10000</v>
      </c>
    </row>
    <row r="93" spans="1:34" ht="15">
      <c r="A93" s="406"/>
      <c r="B93" s="406"/>
      <c r="C93" s="415">
        <v>4370</v>
      </c>
      <c r="D93" s="406" t="s">
        <v>515</v>
      </c>
      <c r="E93" s="63"/>
      <c r="F93" s="33"/>
      <c r="G93" s="33"/>
      <c r="H93" s="158"/>
      <c r="I93" s="33"/>
      <c r="J93" s="461"/>
      <c r="K93" s="33"/>
      <c r="L93" s="33"/>
      <c r="M93" s="33"/>
      <c r="N93" s="461"/>
      <c r="O93" s="33"/>
      <c r="P93" s="417"/>
      <c r="Q93" s="33"/>
      <c r="R93" s="417"/>
      <c r="S93" s="33"/>
      <c r="T93" s="417"/>
      <c r="U93" s="33"/>
      <c r="V93" s="417"/>
      <c r="W93" s="33"/>
      <c r="X93" s="33"/>
      <c r="Y93" s="417"/>
      <c r="Z93" s="462"/>
      <c r="AA93" s="496">
        <v>5500</v>
      </c>
      <c r="AE93" s="33"/>
      <c r="AF93" s="33">
        <f t="shared" si="14"/>
        <v>5500</v>
      </c>
      <c r="AG93" s="114"/>
      <c r="AH93" s="33">
        <f t="shared" si="15"/>
        <v>5500</v>
      </c>
    </row>
    <row r="94" spans="1:34" ht="15" customHeight="1">
      <c r="A94" s="406"/>
      <c r="B94" s="406"/>
      <c r="C94" s="415">
        <v>4410</v>
      </c>
      <c r="D94" s="406" t="s">
        <v>516</v>
      </c>
      <c r="E94" s="63">
        <v>2700</v>
      </c>
      <c r="F94" s="406">
        <v>-700</v>
      </c>
      <c r="G94" s="33">
        <f>E94+F94</f>
        <v>2000</v>
      </c>
      <c r="H94" s="158">
        <v>-1000</v>
      </c>
      <c r="I94" s="33">
        <f>G94+H94</f>
        <v>1000</v>
      </c>
      <c r="J94" s="158">
        <v>6049</v>
      </c>
      <c r="K94" s="33">
        <f>I94+J94</f>
        <v>7049</v>
      </c>
      <c r="L94" s="33"/>
      <c r="M94" s="33">
        <f>K94+L94</f>
        <v>7049</v>
      </c>
      <c r="N94" s="461"/>
      <c r="O94" s="33">
        <v>697</v>
      </c>
      <c r="P94" s="417"/>
      <c r="Q94" s="33">
        <f t="shared" si="10"/>
        <v>697</v>
      </c>
      <c r="R94" s="417"/>
      <c r="S94" s="33">
        <f t="shared" si="11"/>
        <v>697</v>
      </c>
      <c r="T94" s="417"/>
      <c r="U94" s="33">
        <f t="shared" si="12"/>
        <v>697</v>
      </c>
      <c r="V94" s="417"/>
      <c r="W94" s="33">
        <f t="shared" si="13"/>
        <v>697</v>
      </c>
      <c r="X94" s="33"/>
      <c r="Y94" s="417">
        <f aca="true" t="shared" si="16" ref="Y94:Y100">W94+X94</f>
        <v>697</v>
      </c>
      <c r="Z94" s="462"/>
      <c r="AA94" s="496">
        <v>2000</v>
      </c>
      <c r="AE94" s="33"/>
      <c r="AF94" s="33">
        <f t="shared" si="14"/>
        <v>2000</v>
      </c>
      <c r="AG94" s="114"/>
      <c r="AH94" s="33">
        <f t="shared" si="15"/>
        <v>2000</v>
      </c>
    </row>
    <row r="95" spans="1:34" ht="15" hidden="1">
      <c r="A95" s="406"/>
      <c r="B95" s="406"/>
      <c r="C95" s="415">
        <v>4430</v>
      </c>
      <c r="D95" s="406" t="s">
        <v>517</v>
      </c>
      <c r="E95" s="63">
        <v>2300</v>
      </c>
      <c r="F95" s="33">
        <v>-2300</v>
      </c>
      <c r="G95" s="33">
        <f>E95+F95</f>
        <v>0</v>
      </c>
      <c r="H95" s="461"/>
      <c r="I95" s="33">
        <f>G95+H95</f>
        <v>0</v>
      </c>
      <c r="J95" s="461"/>
      <c r="K95" s="33">
        <f>I95+J95</f>
        <v>0</v>
      </c>
      <c r="L95" s="33"/>
      <c r="M95" s="33">
        <f>K95+L95</f>
        <v>0</v>
      </c>
      <c r="N95" s="461"/>
      <c r="O95" s="33"/>
      <c r="P95" s="417"/>
      <c r="Q95" s="33">
        <f t="shared" si="10"/>
        <v>0</v>
      </c>
      <c r="R95" s="417"/>
      <c r="S95" s="33">
        <f t="shared" si="11"/>
        <v>0</v>
      </c>
      <c r="T95" s="417"/>
      <c r="U95" s="33">
        <f t="shared" si="12"/>
        <v>0</v>
      </c>
      <c r="V95" s="417"/>
      <c r="W95" s="33">
        <f t="shared" si="13"/>
        <v>0</v>
      </c>
      <c r="X95" s="406"/>
      <c r="Y95" s="417">
        <f t="shared" si="16"/>
        <v>0</v>
      </c>
      <c r="Z95" s="462"/>
      <c r="AA95" s="496"/>
      <c r="AE95" s="33"/>
      <c r="AF95" s="33">
        <f t="shared" si="14"/>
        <v>0</v>
      </c>
      <c r="AG95" s="114"/>
      <c r="AH95" s="33">
        <f t="shared" si="15"/>
        <v>0</v>
      </c>
    </row>
    <row r="96" spans="1:34" ht="15" hidden="1">
      <c r="A96" s="406"/>
      <c r="B96" s="406"/>
      <c r="C96" s="415">
        <v>4440</v>
      </c>
      <c r="D96" s="406" t="s">
        <v>237</v>
      </c>
      <c r="E96" s="416">
        <v>0</v>
      </c>
      <c r="F96" s="406">
        <v>140</v>
      </c>
      <c r="G96" s="406">
        <f>E96+F96</f>
        <v>140</v>
      </c>
      <c r="H96" s="461">
        <v>-140</v>
      </c>
      <c r="I96" s="406">
        <f>G96+H96</f>
        <v>0</v>
      </c>
      <c r="J96" s="461"/>
      <c r="K96" s="33">
        <f>I96+J96</f>
        <v>0</v>
      </c>
      <c r="L96" s="33"/>
      <c r="M96" s="33">
        <f>K96+L96</f>
        <v>0</v>
      </c>
      <c r="N96" s="461"/>
      <c r="O96" s="33"/>
      <c r="P96" s="417"/>
      <c r="Q96" s="33">
        <f t="shared" si="10"/>
        <v>0</v>
      </c>
      <c r="R96" s="417"/>
      <c r="S96" s="33">
        <f t="shared" si="11"/>
        <v>0</v>
      </c>
      <c r="T96" s="417"/>
      <c r="U96" s="33">
        <f t="shared" si="12"/>
        <v>0</v>
      </c>
      <c r="V96" s="417"/>
      <c r="W96" s="33">
        <f t="shared" si="13"/>
        <v>0</v>
      </c>
      <c r="X96" s="406"/>
      <c r="Y96" s="417">
        <f t="shared" si="16"/>
        <v>0</v>
      </c>
      <c r="Z96" s="462"/>
      <c r="AA96" s="496"/>
      <c r="AE96" s="33"/>
      <c r="AF96" s="33">
        <f t="shared" si="14"/>
        <v>0</v>
      </c>
      <c r="AG96" s="114"/>
      <c r="AH96" s="33">
        <f t="shared" si="15"/>
        <v>0</v>
      </c>
    </row>
    <row r="97" spans="1:34" ht="15">
      <c r="A97" s="406"/>
      <c r="B97" s="406"/>
      <c r="C97" s="415">
        <v>4430</v>
      </c>
      <c r="D97" s="406" t="s">
        <v>236</v>
      </c>
      <c r="E97" s="416"/>
      <c r="F97" s="406"/>
      <c r="G97" s="406"/>
      <c r="H97" s="461"/>
      <c r="I97" s="406"/>
      <c r="J97" s="461"/>
      <c r="K97" s="33">
        <v>0</v>
      </c>
      <c r="L97" s="33">
        <v>1745</v>
      </c>
      <c r="M97" s="33">
        <f>K97+L97</f>
        <v>1745</v>
      </c>
      <c r="N97" s="461"/>
      <c r="O97" s="33">
        <v>1988</v>
      </c>
      <c r="P97" s="417"/>
      <c r="Q97" s="33">
        <f t="shared" si="10"/>
        <v>1988</v>
      </c>
      <c r="R97" s="417"/>
      <c r="S97" s="33">
        <f t="shared" si="11"/>
        <v>1988</v>
      </c>
      <c r="T97" s="417">
        <v>1512</v>
      </c>
      <c r="U97" s="33">
        <f t="shared" si="12"/>
        <v>3500</v>
      </c>
      <c r="V97" s="417">
        <v>2000</v>
      </c>
      <c r="W97" s="33">
        <f t="shared" si="13"/>
        <v>5500</v>
      </c>
      <c r="X97" s="33">
        <v>-1000</v>
      </c>
      <c r="Y97" s="417">
        <f t="shared" si="16"/>
        <v>4500</v>
      </c>
      <c r="Z97" s="462"/>
      <c r="AA97" s="496">
        <v>1000</v>
      </c>
      <c r="AE97" s="33"/>
      <c r="AF97" s="33">
        <f t="shared" si="14"/>
        <v>1000</v>
      </c>
      <c r="AG97" s="114"/>
      <c r="AH97" s="33">
        <f t="shared" si="15"/>
        <v>1000</v>
      </c>
    </row>
    <row r="98" spans="1:34" ht="15">
      <c r="A98" s="406"/>
      <c r="B98" s="406"/>
      <c r="C98" s="415">
        <v>4440</v>
      </c>
      <c r="D98" s="406" t="s">
        <v>501</v>
      </c>
      <c r="E98" s="416"/>
      <c r="F98" s="406"/>
      <c r="G98" s="406"/>
      <c r="H98" s="461"/>
      <c r="I98" s="406"/>
      <c r="J98" s="461"/>
      <c r="K98" s="33"/>
      <c r="L98" s="33"/>
      <c r="M98" s="33"/>
      <c r="N98" s="461"/>
      <c r="O98" s="33"/>
      <c r="P98" s="417"/>
      <c r="Q98" s="33"/>
      <c r="R98" s="417"/>
      <c r="S98" s="33"/>
      <c r="T98" s="417"/>
      <c r="U98" s="33"/>
      <c r="V98" s="417"/>
      <c r="W98" s="33"/>
      <c r="X98" s="33"/>
      <c r="Y98" s="417"/>
      <c r="Z98" s="462"/>
      <c r="AA98" s="496">
        <v>1610</v>
      </c>
      <c r="AE98" s="33"/>
      <c r="AF98" s="33">
        <f t="shared" si="14"/>
        <v>1610</v>
      </c>
      <c r="AG98" s="114"/>
      <c r="AH98" s="33">
        <f t="shared" si="15"/>
        <v>1610</v>
      </c>
    </row>
    <row r="99" spans="1:34" ht="15">
      <c r="A99" s="406"/>
      <c r="B99" s="406"/>
      <c r="C99" s="415">
        <v>4510</v>
      </c>
      <c r="D99" s="406" t="s">
        <v>296</v>
      </c>
      <c r="E99" s="416"/>
      <c r="F99" s="406"/>
      <c r="G99" s="406"/>
      <c r="H99" s="461"/>
      <c r="I99" s="406"/>
      <c r="J99" s="461"/>
      <c r="K99" s="33"/>
      <c r="L99" s="33"/>
      <c r="M99" s="33"/>
      <c r="N99" s="461"/>
      <c r="O99" s="33"/>
      <c r="P99" s="417"/>
      <c r="Q99" s="33"/>
      <c r="R99" s="417"/>
      <c r="S99" s="33"/>
      <c r="T99" s="417"/>
      <c r="U99" s="33"/>
      <c r="V99" s="417"/>
      <c r="W99" s="33"/>
      <c r="X99" s="33"/>
      <c r="Y99" s="417"/>
      <c r="Z99" s="462"/>
      <c r="AA99" s="496">
        <v>350</v>
      </c>
      <c r="AE99" s="33"/>
      <c r="AF99" s="33">
        <f t="shared" si="14"/>
        <v>350</v>
      </c>
      <c r="AG99" s="114"/>
      <c r="AH99" s="33">
        <f t="shared" si="15"/>
        <v>350</v>
      </c>
    </row>
    <row r="100" spans="1:34" ht="15">
      <c r="A100" s="406"/>
      <c r="B100" s="406"/>
      <c r="C100" s="434">
        <v>4740</v>
      </c>
      <c r="D100" s="406" t="s">
        <v>502</v>
      </c>
      <c r="E100" s="416"/>
      <c r="F100" s="406"/>
      <c r="G100" s="406"/>
      <c r="H100" s="461"/>
      <c r="I100" s="406"/>
      <c r="J100" s="461"/>
      <c r="K100" s="33"/>
      <c r="L100" s="33"/>
      <c r="M100" s="33"/>
      <c r="N100" s="461"/>
      <c r="O100" s="33">
        <v>299</v>
      </c>
      <c r="P100" s="417"/>
      <c r="Q100" s="33">
        <f t="shared" si="10"/>
        <v>299</v>
      </c>
      <c r="R100" s="417"/>
      <c r="S100" s="33">
        <f t="shared" si="11"/>
        <v>299</v>
      </c>
      <c r="T100" s="417">
        <v>-9</v>
      </c>
      <c r="U100" s="33">
        <f t="shared" si="12"/>
        <v>290</v>
      </c>
      <c r="V100" s="417"/>
      <c r="W100" s="33">
        <f t="shared" si="13"/>
        <v>290</v>
      </c>
      <c r="X100" s="406"/>
      <c r="Y100" s="417">
        <f t="shared" si="16"/>
        <v>290</v>
      </c>
      <c r="Z100" s="462"/>
      <c r="AA100" s="496">
        <v>1000</v>
      </c>
      <c r="AE100" s="33"/>
      <c r="AF100" s="33">
        <f t="shared" si="14"/>
        <v>1000</v>
      </c>
      <c r="AG100" s="114"/>
      <c r="AH100" s="33">
        <f t="shared" si="15"/>
        <v>1000</v>
      </c>
    </row>
    <row r="101" spans="1:34" ht="15">
      <c r="A101" s="406"/>
      <c r="B101" s="406"/>
      <c r="C101" s="415">
        <v>4750</v>
      </c>
      <c r="D101" s="420" t="s">
        <v>503</v>
      </c>
      <c r="E101" s="416"/>
      <c r="F101" s="406"/>
      <c r="G101" s="406"/>
      <c r="H101" s="461"/>
      <c r="I101" s="406"/>
      <c r="J101" s="461"/>
      <c r="K101" s="33"/>
      <c r="L101" s="33"/>
      <c r="M101" s="33"/>
      <c r="N101" s="461"/>
      <c r="O101" s="33"/>
      <c r="P101" s="417"/>
      <c r="Q101" s="33"/>
      <c r="R101" s="417"/>
      <c r="S101" s="33"/>
      <c r="T101" s="417"/>
      <c r="U101" s="33"/>
      <c r="V101" s="417"/>
      <c r="W101" s="33"/>
      <c r="X101" s="406"/>
      <c r="Y101" s="417"/>
      <c r="Z101" s="462"/>
      <c r="AA101" s="496">
        <v>2000</v>
      </c>
      <c r="AE101" s="33"/>
      <c r="AF101" s="33">
        <f t="shared" si="14"/>
        <v>2000</v>
      </c>
      <c r="AG101" s="114"/>
      <c r="AH101" s="33">
        <f t="shared" si="15"/>
        <v>2000</v>
      </c>
    </row>
    <row r="102" spans="1:34" ht="15.75">
      <c r="A102" s="475"/>
      <c r="B102" s="287"/>
      <c r="C102" s="287"/>
      <c r="D102" s="288"/>
      <c r="E102" s="411">
        <f aca="true" t="shared" si="17" ref="E102:M102">SUM(E68:E101)</f>
        <v>1480964</v>
      </c>
      <c r="F102" s="411">
        <f t="shared" si="17"/>
        <v>-79716</v>
      </c>
      <c r="G102" s="411">
        <f t="shared" si="17"/>
        <v>1401248</v>
      </c>
      <c r="H102" s="411">
        <f t="shared" si="17"/>
        <v>0</v>
      </c>
      <c r="I102" s="411">
        <f t="shared" si="17"/>
        <v>1401248</v>
      </c>
      <c r="J102" s="411">
        <f t="shared" si="17"/>
        <v>195959</v>
      </c>
      <c r="K102" s="67">
        <f t="shared" si="17"/>
        <v>1597207</v>
      </c>
      <c r="L102" s="67">
        <f t="shared" si="17"/>
        <v>-27243</v>
      </c>
      <c r="M102" s="67">
        <f t="shared" si="17"/>
        <v>1569964</v>
      </c>
      <c r="N102" s="410"/>
      <c r="O102" s="67">
        <f>SUM(O68:O101)</f>
        <v>1770927</v>
      </c>
      <c r="P102" s="67">
        <f>SUM(P68:P101)</f>
        <v>278588</v>
      </c>
      <c r="Q102" s="67">
        <f>SUM(Q68:Q101)</f>
        <v>2049515</v>
      </c>
      <c r="R102" s="67"/>
      <c r="S102" s="67">
        <f aca="true" t="shared" si="18" ref="S102:X102">SUM(S68:S101)</f>
        <v>2049515</v>
      </c>
      <c r="T102" s="67">
        <f t="shared" si="18"/>
        <v>29859</v>
      </c>
      <c r="U102" s="67">
        <f t="shared" si="18"/>
        <v>2079374</v>
      </c>
      <c r="V102" s="67">
        <f t="shared" si="18"/>
        <v>0</v>
      </c>
      <c r="W102" s="67">
        <f t="shared" si="18"/>
        <v>2079374</v>
      </c>
      <c r="X102" s="39">
        <f t="shared" si="18"/>
        <v>17914</v>
      </c>
      <c r="Y102" s="124">
        <f>W102+X102</f>
        <v>2097288</v>
      </c>
      <c r="Z102" s="476"/>
      <c r="AA102" s="499">
        <f>SUM(AA69:AA101)</f>
        <v>3074000</v>
      </c>
      <c r="AE102" s="39">
        <f>SUM(AE69:AE101)</f>
        <v>0</v>
      </c>
      <c r="AF102" s="39">
        <f t="shared" si="14"/>
        <v>3074000</v>
      </c>
      <c r="AG102" s="39">
        <f>SUM(AG69:AG101)</f>
        <v>424</v>
      </c>
      <c r="AH102" s="39">
        <f t="shared" si="15"/>
        <v>3074424</v>
      </c>
    </row>
    <row r="103" spans="1:34" ht="15">
      <c r="A103" s="407">
        <v>754</v>
      </c>
      <c r="B103" s="407">
        <v>75414</v>
      </c>
      <c r="C103" s="407">
        <v>4700</v>
      </c>
      <c r="D103" s="461" t="s">
        <v>335</v>
      </c>
      <c r="E103" s="158"/>
      <c r="F103" s="158"/>
      <c r="G103" s="158"/>
      <c r="H103" s="461"/>
      <c r="I103" s="158"/>
      <c r="J103" s="461"/>
      <c r="K103" s="158"/>
      <c r="L103" s="158"/>
      <c r="M103" s="158"/>
      <c r="N103" s="461"/>
      <c r="O103" s="33">
        <v>400</v>
      </c>
      <c r="P103" s="33"/>
      <c r="Q103" s="33">
        <f>O103+P103</f>
        <v>400</v>
      </c>
      <c r="R103" s="33"/>
      <c r="S103" s="33">
        <f>Q103+R103</f>
        <v>400</v>
      </c>
      <c r="T103" s="33"/>
      <c r="U103" s="33">
        <f>S103+T103</f>
        <v>400</v>
      </c>
      <c r="V103" s="33"/>
      <c r="W103" s="33">
        <v>400</v>
      </c>
      <c r="X103" s="406"/>
      <c r="Y103" s="417">
        <f>W103+X103</f>
        <v>400</v>
      </c>
      <c r="Z103" s="406"/>
      <c r="AA103" s="33">
        <v>400</v>
      </c>
      <c r="AE103" s="33"/>
      <c r="AF103" s="33">
        <f t="shared" si="14"/>
        <v>400</v>
      </c>
      <c r="AG103" s="114"/>
      <c r="AH103" s="33">
        <f t="shared" si="15"/>
        <v>400</v>
      </c>
    </row>
    <row r="104" spans="1:34" ht="15">
      <c r="A104" s="420"/>
      <c r="B104" s="420"/>
      <c r="C104" s="418"/>
      <c r="D104" s="461"/>
      <c r="E104" s="158"/>
      <c r="F104" s="158"/>
      <c r="G104" s="158"/>
      <c r="H104" s="461"/>
      <c r="I104" s="158"/>
      <c r="J104" s="461"/>
      <c r="K104" s="158"/>
      <c r="L104" s="158"/>
      <c r="M104" s="158"/>
      <c r="N104" s="461"/>
      <c r="O104" s="94"/>
      <c r="P104" s="94"/>
      <c r="Q104" s="94"/>
      <c r="R104" s="94"/>
      <c r="S104" s="94"/>
      <c r="T104" s="94"/>
      <c r="U104" s="94"/>
      <c r="V104" s="94"/>
      <c r="W104" s="94"/>
      <c r="X104" s="406"/>
      <c r="Y104" s="417"/>
      <c r="Z104" s="406"/>
      <c r="AA104" s="33"/>
      <c r="AE104" s="33"/>
      <c r="AF104" s="33"/>
      <c r="AG104" s="114"/>
      <c r="AH104" s="33"/>
    </row>
    <row r="105" spans="1:34" ht="15.75">
      <c r="A105" s="500"/>
      <c r="B105" s="287"/>
      <c r="C105" s="287"/>
      <c r="D105" s="287"/>
      <c r="E105" s="501"/>
      <c r="F105" s="501"/>
      <c r="G105" s="501"/>
      <c r="H105" s="502"/>
      <c r="I105" s="501"/>
      <c r="J105" s="502"/>
      <c r="K105" s="501"/>
      <c r="L105" s="501"/>
      <c r="M105" s="501"/>
      <c r="N105" s="502"/>
      <c r="O105" s="67">
        <f>O103</f>
        <v>400</v>
      </c>
      <c r="P105" s="67">
        <f>P103</f>
        <v>0</v>
      </c>
      <c r="Q105" s="67">
        <f>Q103</f>
        <v>400</v>
      </c>
      <c r="R105" s="67"/>
      <c r="S105" s="67">
        <f>S103</f>
        <v>400</v>
      </c>
      <c r="T105" s="67"/>
      <c r="U105" s="67">
        <f>U103</f>
        <v>400</v>
      </c>
      <c r="V105" s="67"/>
      <c r="W105" s="67">
        <f>W103</f>
        <v>400</v>
      </c>
      <c r="X105" s="437"/>
      <c r="Y105" s="124">
        <f>W105+X105</f>
        <v>400</v>
      </c>
      <c r="Z105" s="404"/>
      <c r="AA105" s="423">
        <f>SUM(AA103:AA104)</f>
        <v>400</v>
      </c>
      <c r="AE105" s="39"/>
      <c r="AF105" s="39">
        <f t="shared" si="14"/>
        <v>400</v>
      </c>
      <c r="AG105" s="39"/>
      <c r="AH105" s="39">
        <f t="shared" si="15"/>
        <v>400</v>
      </c>
    </row>
    <row r="106" spans="1:34" ht="15.75">
      <c r="A106" s="503" t="s">
        <v>91</v>
      </c>
      <c r="B106" s="503"/>
      <c r="C106" s="503"/>
      <c r="D106" s="503"/>
      <c r="E106" s="504" t="e">
        <f>E102+#REF!</f>
        <v>#REF!</v>
      </c>
      <c r="F106" s="504" t="e">
        <f>F102+#REF!</f>
        <v>#REF!</v>
      </c>
      <c r="G106" s="504" t="e">
        <f>E106+F106</f>
        <v>#REF!</v>
      </c>
      <c r="H106" s="460"/>
      <c r="I106" s="426" t="e">
        <f>I102+#REF!</f>
        <v>#REF!</v>
      </c>
      <c r="J106" s="504" t="e">
        <f>J102+#REF!</f>
        <v>#REF!</v>
      </c>
      <c r="K106" s="426" t="e">
        <f>K102+#REF!</f>
        <v>#REF!</v>
      </c>
      <c r="L106" s="426" t="e">
        <f>L102+#REF!</f>
        <v>#REF!</v>
      </c>
      <c r="M106" s="426" t="e">
        <f>M102+#REF!</f>
        <v>#REF!</v>
      </c>
      <c r="N106" s="459"/>
      <c r="O106" s="426">
        <f>O102+O105</f>
        <v>1771327</v>
      </c>
      <c r="P106" s="426">
        <f>P102+P105</f>
        <v>278588</v>
      </c>
      <c r="Q106" s="426">
        <f>Q102+Q105</f>
        <v>2049915</v>
      </c>
      <c r="R106" s="426"/>
      <c r="S106" s="426">
        <f aca="true" t="shared" si="19" ref="S106:Y106">S102+S105</f>
        <v>2049915</v>
      </c>
      <c r="T106" s="426">
        <f t="shared" si="19"/>
        <v>29859</v>
      </c>
      <c r="U106" s="426">
        <f t="shared" si="19"/>
        <v>2079774</v>
      </c>
      <c r="V106" s="426">
        <f t="shared" si="19"/>
        <v>0</v>
      </c>
      <c r="W106" s="504">
        <f t="shared" si="19"/>
        <v>2079774</v>
      </c>
      <c r="X106" s="423">
        <f t="shared" si="19"/>
        <v>17914</v>
      </c>
      <c r="Y106" s="428">
        <f t="shared" si="19"/>
        <v>2097688</v>
      </c>
      <c r="Z106" s="404"/>
      <c r="AA106" s="423">
        <f>AA102+AA105</f>
        <v>3074400</v>
      </c>
      <c r="AE106" s="39"/>
      <c r="AF106" s="39">
        <f t="shared" si="14"/>
        <v>3074400</v>
      </c>
      <c r="AG106" s="39">
        <f>AG105+AG102</f>
        <v>424</v>
      </c>
      <c r="AH106" s="39">
        <f t="shared" si="15"/>
        <v>3074824</v>
      </c>
    </row>
    <row r="107" spans="1:34" ht="15">
      <c r="A107" s="477">
        <v>851</v>
      </c>
      <c r="B107" s="403">
        <v>85156</v>
      </c>
      <c r="C107" s="505">
        <v>4130</v>
      </c>
      <c r="D107" s="404" t="s">
        <v>518</v>
      </c>
      <c r="E107" s="506">
        <v>0</v>
      </c>
      <c r="F107" s="507">
        <v>514000</v>
      </c>
      <c r="G107" s="71">
        <v>514000</v>
      </c>
      <c r="H107" s="494"/>
      <c r="I107" s="28">
        <f>G107+H107</f>
        <v>514000</v>
      </c>
      <c r="J107" s="493">
        <v>146600</v>
      </c>
      <c r="K107" s="28">
        <f>I107+J107</f>
        <v>660600</v>
      </c>
      <c r="L107" s="28"/>
      <c r="M107" s="28">
        <f>K107+L107</f>
        <v>660600</v>
      </c>
      <c r="N107" s="494"/>
      <c r="O107" s="28">
        <v>481000</v>
      </c>
      <c r="P107" s="28"/>
      <c r="Q107" s="28">
        <f>O107+P107</f>
        <v>481000</v>
      </c>
      <c r="R107" s="28">
        <v>32733</v>
      </c>
      <c r="S107" s="28">
        <f>Q107+R107</f>
        <v>513733</v>
      </c>
      <c r="T107" s="28"/>
      <c r="U107" s="28">
        <f>S107+T107</f>
        <v>513733</v>
      </c>
      <c r="V107" s="28"/>
      <c r="W107" s="28">
        <f>U107+V107</f>
        <v>513733</v>
      </c>
      <c r="X107" s="404"/>
      <c r="Y107" s="479">
        <f>W107+X107</f>
        <v>513733</v>
      </c>
      <c r="Z107" s="404"/>
      <c r="AA107" s="28">
        <v>391000</v>
      </c>
      <c r="AE107" s="33"/>
      <c r="AF107" s="33">
        <f t="shared" si="14"/>
        <v>391000</v>
      </c>
      <c r="AG107" s="114">
        <v>424000</v>
      </c>
      <c r="AH107" s="33">
        <f t="shared" si="15"/>
        <v>815000</v>
      </c>
    </row>
    <row r="108" spans="1:34" ht="15">
      <c r="A108" s="419"/>
      <c r="B108" s="418"/>
      <c r="C108" s="508"/>
      <c r="D108" s="420"/>
      <c r="E108" s="482"/>
      <c r="F108" s="94"/>
      <c r="G108" s="497"/>
      <c r="H108" s="498"/>
      <c r="I108" s="94"/>
      <c r="J108" s="497"/>
      <c r="K108" s="94"/>
      <c r="L108" s="94"/>
      <c r="M108" s="480"/>
      <c r="N108" s="498"/>
      <c r="O108" s="94"/>
      <c r="P108" s="94"/>
      <c r="Q108" s="94"/>
      <c r="R108" s="94"/>
      <c r="S108" s="94"/>
      <c r="T108" s="94"/>
      <c r="U108" s="94"/>
      <c r="V108" s="94"/>
      <c r="W108" s="94"/>
      <c r="X108" s="420"/>
      <c r="Y108" s="480"/>
      <c r="Z108" s="420"/>
      <c r="AA108" s="94"/>
      <c r="AE108" s="33"/>
      <c r="AF108" s="33"/>
      <c r="AG108" s="114"/>
      <c r="AH108" s="33"/>
    </row>
    <row r="109" spans="1:34" ht="15.75">
      <c r="A109" s="509" t="s">
        <v>156</v>
      </c>
      <c r="B109" s="510"/>
      <c r="C109" s="510"/>
      <c r="D109" s="511"/>
      <c r="E109" s="504" t="e">
        <f>#REF!</f>
        <v>#REF!</v>
      </c>
      <c r="F109" s="426" t="e">
        <f>#REF!+#REF!</f>
        <v>#REF!</v>
      </c>
      <c r="G109" s="504" t="e">
        <f>E109+F109</f>
        <v>#REF!</v>
      </c>
      <c r="H109" s="459"/>
      <c r="I109" s="426" t="e">
        <f>#REF!+#REF!</f>
        <v>#REF!</v>
      </c>
      <c r="J109" s="504" t="e">
        <f>#REF!+#REF!</f>
        <v>#REF!</v>
      </c>
      <c r="K109" s="426" t="e">
        <f>#REF!+#REF!</f>
        <v>#REF!</v>
      </c>
      <c r="L109" s="426"/>
      <c r="M109" s="504" t="e">
        <f>#REF!+#REF!</f>
        <v>#REF!</v>
      </c>
      <c r="N109" s="459"/>
      <c r="O109" s="426">
        <f>O107</f>
        <v>481000</v>
      </c>
      <c r="P109" s="426"/>
      <c r="Q109" s="426">
        <f aca="true" t="shared" si="20" ref="Q109:W109">Q107</f>
        <v>481000</v>
      </c>
      <c r="R109" s="426">
        <f t="shared" si="20"/>
        <v>32733</v>
      </c>
      <c r="S109" s="426">
        <f t="shared" si="20"/>
        <v>513733</v>
      </c>
      <c r="T109" s="426">
        <f t="shared" si="20"/>
        <v>0</v>
      </c>
      <c r="U109" s="426">
        <f t="shared" si="20"/>
        <v>513733</v>
      </c>
      <c r="V109" s="426">
        <f t="shared" si="20"/>
        <v>0</v>
      </c>
      <c r="W109" s="504">
        <f t="shared" si="20"/>
        <v>513733</v>
      </c>
      <c r="X109" s="406"/>
      <c r="Y109" s="512">
        <f>W109+X109</f>
        <v>513733</v>
      </c>
      <c r="Z109" s="406"/>
      <c r="AA109" s="426">
        <f>SUM(AA107:AA108)</f>
        <v>391000</v>
      </c>
      <c r="AE109" s="39"/>
      <c r="AF109" s="39">
        <f t="shared" si="14"/>
        <v>391000</v>
      </c>
      <c r="AG109" s="39">
        <v>424000</v>
      </c>
      <c r="AH109" s="39">
        <f t="shared" si="15"/>
        <v>815000</v>
      </c>
    </row>
    <row r="110" spans="1:34" ht="15">
      <c r="A110" s="513">
        <v>852</v>
      </c>
      <c r="B110" s="513">
        <v>85203</v>
      </c>
      <c r="C110" s="513">
        <v>2820</v>
      </c>
      <c r="D110" s="514" t="s">
        <v>519</v>
      </c>
      <c r="E110" s="515"/>
      <c r="F110" s="515"/>
      <c r="G110" s="516"/>
      <c r="H110" s="517"/>
      <c r="I110" s="487"/>
      <c r="J110" s="515"/>
      <c r="K110" s="487"/>
      <c r="L110" s="487"/>
      <c r="M110" s="516"/>
      <c r="N110" s="517"/>
      <c r="O110" s="487"/>
      <c r="P110" s="487"/>
      <c r="Q110" s="487"/>
      <c r="R110" s="487"/>
      <c r="S110" s="487"/>
      <c r="T110" s="487"/>
      <c r="U110" s="487"/>
      <c r="V110" s="487"/>
      <c r="W110" s="487">
        <v>0</v>
      </c>
      <c r="X110" s="487">
        <v>220000</v>
      </c>
      <c r="Y110" s="516">
        <v>220000</v>
      </c>
      <c r="Z110" s="478"/>
      <c r="AA110" s="28">
        <v>265000</v>
      </c>
      <c r="AE110" s="33"/>
      <c r="AF110" s="33">
        <f t="shared" si="14"/>
        <v>265000</v>
      </c>
      <c r="AG110" s="114"/>
      <c r="AH110" s="33">
        <f t="shared" si="15"/>
        <v>265000</v>
      </c>
    </row>
    <row r="111" spans="1:34" ht="15.75">
      <c r="A111" s="456"/>
      <c r="B111" s="456"/>
      <c r="C111" s="456"/>
      <c r="D111" s="406" t="s">
        <v>520</v>
      </c>
      <c r="E111" s="427"/>
      <c r="F111" s="427"/>
      <c r="G111" s="504"/>
      <c r="H111" s="429"/>
      <c r="I111" s="426"/>
      <c r="J111" s="427"/>
      <c r="K111" s="426"/>
      <c r="L111" s="426"/>
      <c r="M111" s="504"/>
      <c r="N111" s="429"/>
      <c r="O111" s="426"/>
      <c r="P111" s="426"/>
      <c r="Q111" s="426"/>
      <c r="R111" s="426"/>
      <c r="S111" s="426"/>
      <c r="T111" s="426"/>
      <c r="U111" s="426"/>
      <c r="V111" s="426"/>
      <c r="W111" s="504"/>
      <c r="X111" s="33"/>
      <c r="Y111" s="512"/>
      <c r="Z111" s="462"/>
      <c r="AA111" s="33"/>
      <c r="AE111" s="33"/>
      <c r="AF111" s="97"/>
      <c r="AG111" s="114"/>
      <c r="AH111" s="33"/>
    </row>
    <row r="112" spans="1:34" ht="15.75">
      <c r="A112" s="518"/>
      <c r="B112" s="518"/>
      <c r="C112" s="518"/>
      <c r="D112" s="420" t="s">
        <v>521</v>
      </c>
      <c r="E112" s="519"/>
      <c r="F112" s="519"/>
      <c r="G112" s="520"/>
      <c r="H112" s="521"/>
      <c r="I112" s="108"/>
      <c r="J112" s="519"/>
      <c r="K112" s="108"/>
      <c r="L112" s="108"/>
      <c r="M112" s="520"/>
      <c r="N112" s="521"/>
      <c r="O112" s="108"/>
      <c r="P112" s="108"/>
      <c r="Q112" s="108"/>
      <c r="R112" s="108"/>
      <c r="S112" s="108"/>
      <c r="T112" s="108"/>
      <c r="U112" s="108"/>
      <c r="V112" s="108"/>
      <c r="W112" s="520"/>
      <c r="X112" s="480"/>
      <c r="Y112" s="522"/>
      <c r="Z112" s="425"/>
      <c r="AA112" s="94"/>
      <c r="AE112" s="33"/>
      <c r="AF112" s="97"/>
      <c r="AG112" s="114"/>
      <c r="AH112" s="33"/>
    </row>
    <row r="113" spans="1:34" ht="15.75">
      <c r="A113" s="523" t="s">
        <v>169</v>
      </c>
      <c r="B113" s="524"/>
      <c r="C113" s="524"/>
      <c r="D113" s="525"/>
      <c r="E113" s="507"/>
      <c r="F113" s="502"/>
      <c r="G113" s="507"/>
      <c r="H113" s="502"/>
      <c r="I113" s="507"/>
      <c r="J113" s="502"/>
      <c r="K113" s="507"/>
      <c r="L113" s="507"/>
      <c r="M113" s="507"/>
      <c r="N113" s="502"/>
      <c r="O113" s="67" t="e">
        <f>#REF!</f>
        <v>#REF!</v>
      </c>
      <c r="P113" s="67"/>
      <c r="Q113" s="67" t="e">
        <f>#REF!</f>
        <v>#REF!</v>
      </c>
      <c r="R113" s="67"/>
      <c r="S113" s="67" t="e">
        <f>#REF!</f>
        <v>#REF!</v>
      </c>
      <c r="T113" s="67" t="e">
        <f>#REF!</f>
        <v>#REF!</v>
      </c>
      <c r="U113" s="67" t="e">
        <f>#REF!</f>
        <v>#REF!</v>
      </c>
      <c r="V113" s="67" t="e">
        <f>#REF!</f>
        <v>#REF!</v>
      </c>
      <c r="W113" s="411" t="e">
        <f>#REF!+#REF!</f>
        <v>#REF!</v>
      </c>
      <c r="X113" s="411" t="e">
        <f>#REF!+#REF!</f>
        <v>#REF!</v>
      </c>
      <c r="Y113" s="411" t="e">
        <f>#REF!+#REF!</f>
        <v>#REF!</v>
      </c>
      <c r="Z113" s="437"/>
      <c r="AA113" s="108">
        <f>SUM(AA110:AA111)</f>
        <v>265000</v>
      </c>
      <c r="AE113" s="39"/>
      <c r="AF113" s="39">
        <f t="shared" si="14"/>
        <v>265000</v>
      </c>
      <c r="AG113" s="39"/>
      <c r="AH113" s="39">
        <f t="shared" si="15"/>
        <v>265000</v>
      </c>
    </row>
    <row r="114" spans="1:34" ht="15" hidden="1">
      <c r="A114" s="407"/>
      <c r="B114" s="406"/>
      <c r="C114" s="407">
        <v>3110</v>
      </c>
      <c r="D114" s="406" t="s">
        <v>373</v>
      </c>
      <c r="E114" s="63">
        <v>33000</v>
      </c>
      <c r="F114" s="158">
        <v>-33000</v>
      </c>
      <c r="G114" s="33">
        <f>E114:E114+F114</f>
        <v>0</v>
      </c>
      <c r="H114" s="461"/>
      <c r="I114" s="33">
        <f>G114+H114</f>
        <v>0</v>
      </c>
      <c r="J114" s="461"/>
      <c r="K114" s="33">
        <f aca="true" t="shared" si="21" ref="K114:K124">I114+J114</f>
        <v>0</v>
      </c>
      <c r="L114" s="33"/>
      <c r="M114" s="33">
        <f aca="true" t="shared" si="22" ref="M114:M124">K114+L114</f>
        <v>0</v>
      </c>
      <c r="N114" s="461"/>
      <c r="O114" s="33"/>
      <c r="P114" s="33"/>
      <c r="Q114" s="33"/>
      <c r="R114" s="33"/>
      <c r="S114" s="33"/>
      <c r="T114" s="33"/>
      <c r="U114" s="33"/>
      <c r="V114" s="33"/>
      <c r="W114" s="33"/>
      <c r="X114" s="406"/>
      <c r="Y114" s="417">
        <f aca="true" t="shared" si="23" ref="Y114:Y122">W114+X114</f>
        <v>0</v>
      </c>
      <c r="Z114" s="406"/>
      <c r="AA114" s="44">
        <f>Y114+Z114</f>
        <v>0</v>
      </c>
      <c r="AE114" s="33"/>
      <c r="AF114" s="33">
        <f t="shared" si="14"/>
        <v>0</v>
      </c>
      <c r="AG114" s="114"/>
      <c r="AH114" s="33">
        <f t="shared" si="15"/>
        <v>0</v>
      </c>
    </row>
    <row r="115" spans="1:34" ht="15">
      <c r="A115" s="403">
        <v>853</v>
      </c>
      <c r="B115" s="477">
        <v>85321</v>
      </c>
      <c r="C115" s="403">
        <v>4010</v>
      </c>
      <c r="D115" s="526" t="s">
        <v>522</v>
      </c>
      <c r="E115" s="71">
        <v>0</v>
      </c>
      <c r="F115" s="493">
        <v>23000</v>
      </c>
      <c r="G115" s="28">
        <f>E114:E115+F115</f>
        <v>23000</v>
      </c>
      <c r="H115" s="494"/>
      <c r="I115" s="28">
        <f>G115+H115</f>
        <v>23000</v>
      </c>
      <c r="J115" s="493">
        <v>7700</v>
      </c>
      <c r="K115" s="28">
        <f t="shared" si="21"/>
        <v>30700</v>
      </c>
      <c r="L115" s="28"/>
      <c r="M115" s="28">
        <f t="shared" si="22"/>
        <v>30700</v>
      </c>
      <c r="N115" s="494"/>
      <c r="O115" s="28">
        <v>63936</v>
      </c>
      <c r="P115" s="28"/>
      <c r="Q115" s="28">
        <f>O115+P115</f>
        <v>63936</v>
      </c>
      <c r="R115" s="28"/>
      <c r="S115" s="28">
        <f>Q115+R115</f>
        <v>63936</v>
      </c>
      <c r="T115" s="28"/>
      <c r="U115" s="28">
        <f>S115+T115</f>
        <v>63936</v>
      </c>
      <c r="V115" s="28"/>
      <c r="W115" s="28">
        <f>U115+V115</f>
        <v>63936</v>
      </c>
      <c r="X115" s="404"/>
      <c r="Y115" s="479">
        <f t="shared" si="23"/>
        <v>63936</v>
      </c>
      <c r="Z115" s="478">
        <v>221</v>
      </c>
      <c r="AA115" s="28">
        <v>58956</v>
      </c>
      <c r="AE115" s="33"/>
      <c r="AF115" s="33">
        <f t="shared" si="14"/>
        <v>58956</v>
      </c>
      <c r="AG115" s="114"/>
      <c r="AH115" s="33">
        <f t="shared" si="15"/>
        <v>58956</v>
      </c>
    </row>
    <row r="116" spans="1:34" ht="15">
      <c r="A116" s="407"/>
      <c r="B116" s="415"/>
      <c r="C116" s="407">
        <v>4040</v>
      </c>
      <c r="D116" s="416" t="s">
        <v>496</v>
      </c>
      <c r="E116" s="63"/>
      <c r="F116" s="158"/>
      <c r="G116" s="33"/>
      <c r="H116" s="461"/>
      <c r="I116" s="33"/>
      <c r="J116" s="158"/>
      <c r="K116" s="33"/>
      <c r="L116" s="33"/>
      <c r="M116" s="33"/>
      <c r="N116" s="461"/>
      <c r="O116" s="33">
        <v>7944</v>
      </c>
      <c r="P116" s="33"/>
      <c r="Q116" s="33">
        <f aca="true" t="shared" si="24" ref="Q116:Q124">O116+P116</f>
        <v>7944</v>
      </c>
      <c r="R116" s="33"/>
      <c r="S116" s="33">
        <f aca="true" t="shared" si="25" ref="S116:S124">Q116+R116</f>
        <v>7944</v>
      </c>
      <c r="T116" s="33"/>
      <c r="U116" s="33">
        <f aca="true" t="shared" si="26" ref="U116:U124">S116+T116</f>
        <v>7944</v>
      </c>
      <c r="V116" s="33"/>
      <c r="W116" s="33">
        <f aca="true" t="shared" si="27" ref="W116:W124">U116+V116</f>
        <v>7944</v>
      </c>
      <c r="X116" s="406"/>
      <c r="Y116" s="417">
        <f t="shared" si="23"/>
        <v>7944</v>
      </c>
      <c r="Z116" s="462">
        <v>-221</v>
      </c>
      <c r="AA116" s="33">
        <v>3500</v>
      </c>
      <c r="AE116" s="33"/>
      <c r="AF116" s="33">
        <f t="shared" si="14"/>
        <v>3500</v>
      </c>
      <c r="AG116" s="114"/>
      <c r="AH116" s="33">
        <f t="shared" si="15"/>
        <v>3500</v>
      </c>
    </row>
    <row r="117" spans="1:34" ht="15">
      <c r="A117" s="407"/>
      <c r="B117" s="415"/>
      <c r="C117" s="407">
        <v>4110</v>
      </c>
      <c r="D117" s="416" t="s">
        <v>497</v>
      </c>
      <c r="E117" s="63">
        <v>0</v>
      </c>
      <c r="F117" s="158">
        <v>4100</v>
      </c>
      <c r="G117" s="33">
        <f>E115:E117+F117</f>
        <v>4100</v>
      </c>
      <c r="H117" s="461"/>
      <c r="I117" s="33">
        <f>G117+H117</f>
        <v>4100</v>
      </c>
      <c r="J117" s="158">
        <v>1430</v>
      </c>
      <c r="K117" s="33">
        <f t="shared" si="21"/>
        <v>5530</v>
      </c>
      <c r="L117" s="33"/>
      <c r="M117" s="33">
        <f t="shared" si="22"/>
        <v>5530</v>
      </c>
      <c r="N117" s="461"/>
      <c r="O117" s="33">
        <v>12745</v>
      </c>
      <c r="P117" s="33"/>
      <c r="Q117" s="33">
        <f t="shared" si="24"/>
        <v>12745</v>
      </c>
      <c r="R117" s="33"/>
      <c r="S117" s="33">
        <f t="shared" si="25"/>
        <v>12745</v>
      </c>
      <c r="T117" s="33"/>
      <c r="U117" s="33">
        <f t="shared" si="26"/>
        <v>12745</v>
      </c>
      <c r="V117" s="33"/>
      <c r="W117" s="33">
        <f t="shared" si="27"/>
        <v>12745</v>
      </c>
      <c r="X117" s="406"/>
      <c r="Y117" s="417">
        <f t="shared" si="23"/>
        <v>12745</v>
      </c>
      <c r="Z117" s="462"/>
      <c r="AA117" s="33">
        <v>10456</v>
      </c>
      <c r="AE117" s="33"/>
      <c r="AF117" s="33">
        <f t="shared" si="14"/>
        <v>10456</v>
      </c>
      <c r="AG117" s="114"/>
      <c r="AH117" s="33">
        <f t="shared" si="15"/>
        <v>10456</v>
      </c>
    </row>
    <row r="118" spans="1:34" ht="15">
      <c r="A118" s="407"/>
      <c r="B118" s="415"/>
      <c r="C118" s="407">
        <v>4120</v>
      </c>
      <c r="D118" s="416" t="s">
        <v>225</v>
      </c>
      <c r="E118" s="63">
        <v>0</v>
      </c>
      <c r="F118" s="461">
        <v>600</v>
      </c>
      <c r="G118" s="33">
        <f>E117:E118+F118</f>
        <v>600</v>
      </c>
      <c r="H118" s="461"/>
      <c r="I118" s="33">
        <f>G118+H118</f>
        <v>600</v>
      </c>
      <c r="J118" s="461">
        <v>196</v>
      </c>
      <c r="K118" s="33">
        <f t="shared" si="21"/>
        <v>796</v>
      </c>
      <c r="L118" s="33"/>
      <c r="M118" s="33">
        <f t="shared" si="22"/>
        <v>796</v>
      </c>
      <c r="N118" s="461"/>
      <c r="O118" s="33">
        <v>1762</v>
      </c>
      <c r="P118" s="33"/>
      <c r="Q118" s="33">
        <f t="shared" si="24"/>
        <v>1762</v>
      </c>
      <c r="R118" s="33"/>
      <c r="S118" s="33">
        <f t="shared" si="25"/>
        <v>1762</v>
      </c>
      <c r="T118" s="33"/>
      <c r="U118" s="33">
        <f t="shared" si="26"/>
        <v>1762</v>
      </c>
      <c r="V118" s="33"/>
      <c r="W118" s="33">
        <f t="shared" si="27"/>
        <v>1762</v>
      </c>
      <c r="X118" s="406"/>
      <c r="Y118" s="417">
        <f t="shared" si="23"/>
        <v>1762</v>
      </c>
      <c r="Z118" s="462"/>
      <c r="AA118" s="33">
        <v>1439</v>
      </c>
      <c r="AE118" s="33"/>
      <c r="AF118" s="33">
        <f t="shared" si="14"/>
        <v>1439</v>
      </c>
      <c r="AG118" s="114"/>
      <c r="AH118" s="33">
        <f t="shared" si="15"/>
        <v>1439</v>
      </c>
    </row>
    <row r="119" spans="1:34" ht="15">
      <c r="A119" s="407"/>
      <c r="B119" s="415"/>
      <c r="C119" s="407">
        <v>4170</v>
      </c>
      <c r="D119" s="416" t="s">
        <v>226</v>
      </c>
      <c r="E119" s="63"/>
      <c r="F119" s="461"/>
      <c r="G119" s="33"/>
      <c r="H119" s="461"/>
      <c r="I119" s="33"/>
      <c r="J119" s="461"/>
      <c r="K119" s="33"/>
      <c r="L119" s="33"/>
      <c r="M119" s="33"/>
      <c r="N119" s="461"/>
      <c r="O119" s="33"/>
      <c r="P119" s="33">
        <v>2000</v>
      </c>
      <c r="Q119" s="33">
        <f t="shared" si="24"/>
        <v>2000</v>
      </c>
      <c r="R119" s="33"/>
      <c r="S119" s="33">
        <f t="shared" si="25"/>
        <v>2000</v>
      </c>
      <c r="T119" s="33"/>
      <c r="U119" s="33">
        <f t="shared" si="26"/>
        <v>2000</v>
      </c>
      <c r="V119" s="33"/>
      <c r="W119" s="33">
        <f t="shared" si="27"/>
        <v>2000</v>
      </c>
      <c r="X119" s="406"/>
      <c r="Y119" s="417">
        <f t="shared" si="23"/>
        <v>2000</v>
      </c>
      <c r="Z119" s="462"/>
      <c r="AA119" s="33">
        <v>28280</v>
      </c>
      <c r="AE119" s="33"/>
      <c r="AF119" s="33">
        <f t="shared" si="14"/>
        <v>28280</v>
      </c>
      <c r="AG119" s="114"/>
      <c r="AH119" s="33">
        <f t="shared" si="15"/>
        <v>28280</v>
      </c>
    </row>
    <row r="120" spans="1:34" ht="15">
      <c r="A120" s="407"/>
      <c r="B120" s="415"/>
      <c r="C120" s="407">
        <v>4210</v>
      </c>
      <c r="D120" s="416" t="s">
        <v>227</v>
      </c>
      <c r="E120" s="63">
        <v>0</v>
      </c>
      <c r="F120" s="158">
        <v>2000</v>
      </c>
      <c r="G120" s="33">
        <f>E118:E120+F120</f>
        <v>2000</v>
      </c>
      <c r="H120" s="461"/>
      <c r="I120" s="33">
        <f>G120+H120</f>
        <v>2000</v>
      </c>
      <c r="J120" s="158">
        <v>2374</v>
      </c>
      <c r="K120" s="33">
        <f t="shared" si="21"/>
        <v>4374</v>
      </c>
      <c r="L120" s="33"/>
      <c r="M120" s="33">
        <f t="shared" si="22"/>
        <v>4374</v>
      </c>
      <c r="N120" s="461"/>
      <c r="O120" s="33">
        <v>3584</v>
      </c>
      <c r="P120" s="33"/>
      <c r="Q120" s="33">
        <f t="shared" si="24"/>
        <v>3584</v>
      </c>
      <c r="R120" s="33"/>
      <c r="S120" s="33">
        <f t="shared" si="25"/>
        <v>3584</v>
      </c>
      <c r="T120" s="33"/>
      <c r="U120" s="33">
        <f t="shared" si="26"/>
        <v>3584</v>
      </c>
      <c r="V120" s="33"/>
      <c r="W120" s="33">
        <f t="shared" si="27"/>
        <v>3584</v>
      </c>
      <c r="X120" s="406"/>
      <c r="Y120" s="417">
        <f t="shared" si="23"/>
        <v>3584</v>
      </c>
      <c r="Z120" s="462"/>
      <c r="AA120" s="33">
        <v>2480</v>
      </c>
      <c r="AE120" s="33"/>
      <c r="AF120" s="33">
        <f t="shared" si="14"/>
        <v>2480</v>
      </c>
      <c r="AG120" s="114"/>
      <c r="AH120" s="33">
        <f t="shared" si="15"/>
        <v>2480</v>
      </c>
    </row>
    <row r="121" spans="1:34" ht="15">
      <c r="A121" s="407"/>
      <c r="B121" s="415"/>
      <c r="C121" s="407">
        <v>4260</v>
      </c>
      <c r="D121" s="416" t="s">
        <v>229</v>
      </c>
      <c r="E121" s="63"/>
      <c r="F121" s="158"/>
      <c r="G121" s="33"/>
      <c r="H121" s="461"/>
      <c r="I121" s="33"/>
      <c r="J121" s="158"/>
      <c r="K121" s="33"/>
      <c r="L121" s="33"/>
      <c r="M121" s="33"/>
      <c r="N121" s="461"/>
      <c r="O121" s="33">
        <v>8900</v>
      </c>
      <c r="P121" s="33"/>
      <c r="Q121" s="33">
        <f t="shared" si="24"/>
        <v>8900</v>
      </c>
      <c r="R121" s="33"/>
      <c r="S121" s="33">
        <f t="shared" si="25"/>
        <v>8900</v>
      </c>
      <c r="T121" s="33"/>
      <c r="U121" s="33">
        <f t="shared" si="26"/>
        <v>8900</v>
      </c>
      <c r="V121" s="33"/>
      <c r="W121" s="33">
        <f t="shared" si="27"/>
        <v>8900</v>
      </c>
      <c r="X121" s="406"/>
      <c r="Y121" s="417">
        <f t="shared" si="23"/>
        <v>8900</v>
      </c>
      <c r="Z121" s="462"/>
      <c r="AA121" s="33">
        <v>2897</v>
      </c>
      <c r="AE121" s="33"/>
      <c r="AF121" s="33">
        <f t="shared" si="14"/>
        <v>2897</v>
      </c>
      <c r="AG121" s="114"/>
      <c r="AH121" s="33">
        <f t="shared" si="15"/>
        <v>2897</v>
      </c>
    </row>
    <row r="122" spans="1:34" ht="15">
      <c r="A122" s="407"/>
      <c r="B122" s="415"/>
      <c r="C122" s="407">
        <v>4270</v>
      </c>
      <c r="D122" s="416" t="s">
        <v>230</v>
      </c>
      <c r="E122" s="63"/>
      <c r="F122" s="158"/>
      <c r="G122" s="33"/>
      <c r="H122" s="461"/>
      <c r="I122" s="33"/>
      <c r="J122" s="158"/>
      <c r="K122" s="33"/>
      <c r="L122" s="33"/>
      <c r="M122" s="33"/>
      <c r="N122" s="461"/>
      <c r="O122" s="33">
        <v>3000</v>
      </c>
      <c r="P122" s="33">
        <v>-2000</v>
      </c>
      <c r="Q122" s="33">
        <f t="shared" si="24"/>
        <v>1000</v>
      </c>
      <c r="R122" s="33"/>
      <c r="S122" s="33">
        <f t="shared" si="25"/>
        <v>1000</v>
      </c>
      <c r="T122" s="33"/>
      <c r="U122" s="33">
        <f t="shared" si="26"/>
        <v>1000</v>
      </c>
      <c r="V122" s="33">
        <v>2000</v>
      </c>
      <c r="W122" s="33">
        <f t="shared" si="27"/>
        <v>3000</v>
      </c>
      <c r="X122" s="406"/>
      <c r="Y122" s="417">
        <f t="shared" si="23"/>
        <v>3000</v>
      </c>
      <c r="Z122" s="462"/>
      <c r="AA122" s="33">
        <v>1325</v>
      </c>
      <c r="AE122" s="33"/>
      <c r="AF122" s="33">
        <f t="shared" si="14"/>
        <v>1325</v>
      </c>
      <c r="AG122" s="114"/>
      <c r="AH122" s="33">
        <f t="shared" si="15"/>
        <v>1325</v>
      </c>
    </row>
    <row r="123" spans="1:34" ht="15">
      <c r="A123" s="407"/>
      <c r="B123" s="415"/>
      <c r="C123" s="407">
        <v>4280</v>
      </c>
      <c r="D123" s="416" t="s">
        <v>231</v>
      </c>
      <c r="E123" s="63"/>
      <c r="F123" s="158"/>
      <c r="G123" s="33"/>
      <c r="H123" s="461"/>
      <c r="I123" s="33"/>
      <c r="J123" s="158"/>
      <c r="K123" s="33"/>
      <c r="L123" s="33"/>
      <c r="M123" s="33"/>
      <c r="N123" s="461"/>
      <c r="O123" s="33"/>
      <c r="P123" s="33"/>
      <c r="Q123" s="33"/>
      <c r="R123" s="33"/>
      <c r="S123" s="33"/>
      <c r="T123" s="33"/>
      <c r="U123" s="33"/>
      <c r="V123" s="33"/>
      <c r="W123" s="33"/>
      <c r="X123" s="406"/>
      <c r="Y123" s="417"/>
      <c r="Z123" s="462"/>
      <c r="AA123" s="33">
        <v>83</v>
      </c>
      <c r="AE123" s="33"/>
      <c r="AF123" s="33">
        <f t="shared" si="14"/>
        <v>83</v>
      </c>
      <c r="AG123" s="114"/>
      <c r="AH123" s="33">
        <f t="shared" si="15"/>
        <v>83</v>
      </c>
    </row>
    <row r="124" spans="1:34" ht="15">
      <c r="A124" s="407"/>
      <c r="B124" s="415"/>
      <c r="C124" s="407">
        <v>4300</v>
      </c>
      <c r="D124" s="416" t="s">
        <v>211</v>
      </c>
      <c r="E124" s="63">
        <v>0</v>
      </c>
      <c r="F124" s="158">
        <v>1000</v>
      </c>
      <c r="G124" s="33">
        <f>E120:E124+F124</f>
        <v>1000</v>
      </c>
      <c r="H124" s="461"/>
      <c r="I124" s="33">
        <f>G124+H124</f>
        <v>1000</v>
      </c>
      <c r="J124" s="158">
        <v>3000</v>
      </c>
      <c r="K124" s="33">
        <f t="shared" si="21"/>
        <v>4000</v>
      </c>
      <c r="L124" s="33"/>
      <c r="M124" s="33">
        <f t="shared" si="22"/>
        <v>4000</v>
      </c>
      <c r="N124" s="461"/>
      <c r="O124" s="33">
        <v>15000</v>
      </c>
      <c r="P124" s="33"/>
      <c r="Q124" s="33">
        <f t="shared" si="24"/>
        <v>15000</v>
      </c>
      <c r="R124" s="33"/>
      <c r="S124" s="33">
        <f t="shared" si="25"/>
        <v>15000</v>
      </c>
      <c r="T124" s="33"/>
      <c r="U124" s="33">
        <f t="shared" si="26"/>
        <v>15000</v>
      </c>
      <c r="V124" s="33">
        <v>-2000</v>
      </c>
      <c r="W124" s="33">
        <f t="shared" si="27"/>
        <v>13000</v>
      </c>
      <c r="X124" s="406"/>
      <c r="Y124" s="417">
        <f>W124+X124</f>
        <v>13000</v>
      </c>
      <c r="Z124" s="462"/>
      <c r="AA124" s="33">
        <v>4967</v>
      </c>
      <c r="AE124" s="33"/>
      <c r="AF124" s="33">
        <f t="shared" si="14"/>
        <v>4967</v>
      </c>
      <c r="AG124" s="114"/>
      <c r="AH124" s="33">
        <f t="shared" si="15"/>
        <v>4967</v>
      </c>
    </row>
    <row r="125" spans="1:34" ht="15">
      <c r="A125" s="407"/>
      <c r="B125" s="415"/>
      <c r="C125" s="407">
        <v>4350</v>
      </c>
      <c r="D125" s="416" t="s">
        <v>232</v>
      </c>
      <c r="E125" s="158"/>
      <c r="F125" s="158"/>
      <c r="G125" s="417"/>
      <c r="H125" s="461"/>
      <c r="I125" s="33"/>
      <c r="J125" s="158"/>
      <c r="K125" s="33"/>
      <c r="L125" s="33"/>
      <c r="M125" s="33"/>
      <c r="N125" s="461"/>
      <c r="O125" s="33"/>
      <c r="P125" s="33"/>
      <c r="Q125" s="33"/>
      <c r="R125" s="33"/>
      <c r="S125" s="33"/>
      <c r="T125" s="33"/>
      <c r="U125" s="33"/>
      <c r="V125" s="33"/>
      <c r="W125" s="33"/>
      <c r="X125" s="406"/>
      <c r="Y125" s="417"/>
      <c r="Z125" s="462"/>
      <c r="AA125" s="33">
        <v>414</v>
      </c>
      <c r="AE125" s="33"/>
      <c r="AF125" s="33">
        <f t="shared" si="14"/>
        <v>414</v>
      </c>
      <c r="AG125" s="114"/>
      <c r="AH125" s="33">
        <f t="shared" si="15"/>
        <v>414</v>
      </c>
    </row>
    <row r="126" spans="1:34" ht="15">
      <c r="A126" s="407"/>
      <c r="B126" s="415"/>
      <c r="C126" s="407">
        <v>4370</v>
      </c>
      <c r="D126" s="416" t="s">
        <v>504</v>
      </c>
      <c r="E126" s="158"/>
      <c r="F126" s="158"/>
      <c r="G126" s="417"/>
      <c r="H126" s="461"/>
      <c r="I126" s="33"/>
      <c r="J126" s="158"/>
      <c r="K126" s="33"/>
      <c r="L126" s="33"/>
      <c r="M126" s="33"/>
      <c r="N126" s="461"/>
      <c r="O126" s="33"/>
      <c r="P126" s="33"/>
      <c r="Q126" s="33"/>
      <c r="R126" s="33"/>
      <c r="S126" s="33"/>
      <c r="T126" s="33"/>
      <c r="U126" s="33"/>
      <c r="V126" s="33"/>
      <c r="W126" s="33"/>
      <c r="X126" s="406"/>
      <c r="Y126" s="417"/>
      <c r="Z126" s="462"/>
      <c r="AA126" s="33">
        <v>2070</v>
      </c>
      <c r="AE126" s="33"/>
      <c r="AF126" s="33">
        <f t="shared" si="14"/>
        <v>2070</v>
      </c>
      <c r="AG126" s="114"/>
      <c r="AH126" s="33">
        <f t="shared" si="15"/>
        <v>2070</v>
      </c>
    </row>
    <row r="127" spans="1:34" ht="15">
      <c r="A127" s="407"/>
      <c r="B127" s="415"/>
      <c r="C127" s="407">
        <v>4410</v>
      </c>
      <c r="D127" s="416" t="s">
        <v>273</v>
      </c>
      <c r="E127" s="158"/>
      <c r="F127" s="158"/>
      <c r="G127" s="417"/>
      <c r="H127" s="461"/>
      <c r="I127" s="33"/>
      <c r="J127" s="158"/>
      <c r="K127" s="33"/>
      <c r="L127" s="33"/>
      <c r="M127" s="33"/>
      <c r="N127" s="461"/>
      <c r="O127" s="33">
        <v>1000</v>
      </c>
      <c r="P127" s="33"/>
      <c r="Q127" s="33">
        <f>O127+P127</f>
        <v>1000</v>
      </c>
      <c r="R127" s="33"/>
      <c r="S127" s="33">
        <f>Q127+R127</f>
        <v>1000</v>
      </c>
      <c r="T127" s="33"/>
      <c r="U127" s="33">
        <f>S127+T127</f>
        <v>1000</v>
      </c>
      <c r="V127" s="33"/>
      <c r="W127" s="33">
        <f>U127+V127</f>
        <v>1000</v>
      </c>
      <c r="X127" s="406"/>
      <c r="Y127" s="417">
        <f>W127+X127</f>
        <v>1000</v>
      </c>
      <c r="Z127" s="462"/>
      <c r="AA127" s="33">
        <v>414</v>
      </c>
      <c r="AE127" s="33"/>
      <c r="AF127" s="33">
        <f t="shared" si="14"/>
        <v>414</v>
      </c>
      <c r="AG127" s="114"/>
      <c r="AH127" s="33">
        <f t="shared" si="15"/>
        <v>414</v>
      </c>
    </row>
    <row r="128" spans="1:34" ht="15">
      <c r="A128" s="407"/>
      <c r="B128" s="415"/>
      <c r="C128" s="407">
        <v>4440</v>
      </c>
      <c r="D128" s="416" t="s">
        <v>523</v>
      </c>
      <c r="E128" s="158"/>
      <c r="F128" s="158"/>
      <c r="G128" s="417"/>
      <c r="H128" s="461"/>
      <c r="I128" s="33"/>
      <c r="J128" s="158"/>
      <c r="K128" s="33"/>
      <c r="L128" s="33"/>
      <c r="M128" s="33"/>
      <c r="N128" s="461"/>
      <c r="O128" s="94">
        <v>3129</v>
      </c>
      <c r="P128" s="94"/>
      <c r="Q128" s="33">
        <f>O128+P128</f>
        <v>3129</v>
      </c>
      <c r="R128" s="94"/>
      <c r="S128" s="33">
        <f>Q128+R128</f>
        <v>3129</v>
      </c>
      <c r="T128" s="94"/>
      <c r="U128" s="33">
        <f>S128+T128</f>
        <v>3129</v>
      </c>
      <c r="V128" s="94"/>
      <c r="W128" s="33">
        <f>U128+V128</f>
        <v>3129</v>
      </c>
      <c r="X128" s="406"/>
      <c r="Y128" s="417">
        <f>W128+X128</f>
        <v>3129</v>
      </c>
      <c r="Z128" s="462"/>
      <c r="AA128" s="33">
        <v>1453</v>
      </c>
      <c r="AE128" s="33"/>
      <c r="AF128" s="33">
        <f t="shared" si="14"/>
        <v>1453</v>
      </c>
      <c r="AG128" s="114"/>
      <c r="AH128" s="33">
        <f t="shared" si="15"/>
        <v>1453</v>
      </c>
    </row>
    <row r="129" spans="1:34" ht="15">
      <c r="A129" s="407"/>
      <c r="B129" s="415"/>
      <c r="C129" s="407">
        <v>4700</v>
      </c>
      <c r="D129" s="416" t="s">
        <v>335</v>
      </c>
      <c r="E129" s="461"/>
      <c r="F129" s="461"/>
      <c r="G129" s="461"/>
      <c r="H129" s="461"/>
      <c r="I129" s="461"/>
      <c r="J129" s="461"/>
      <c r="K129" s="461"/>
      <c r="L129" s="461"/>
      <c r="M129" s="461"/>
      <c r="N129" s="461"/>
      <c r="O129" s="461"/>
      <c r="P129" s="461"/>
      <c r="Q129" s="461"/>
      <c r="R129" s="461"/>
      <c r="S129" s="461"/>
      <c r="T129" s="461"/>
      <c r="U129" s="461"/>
      <c r="V129" s="461"/>
      <c r="W129" s="461"/>
      <c r="X129" s="461"/>
      <c r="Y129" s="461"/>
      <c r="Z129" s="461"/>
      <c r="AA129" s="33">
        <v>210</v>
      </c>
      <c r="AE129" s="33"/>
      <c r="AF129" s="33">
        <f t="shared" si="14"/>
        <v>210</v>
      </c>
      <c r="AG129" s="114"/>
      <c r="AH129" s="33">
        <f t="shared" si="15"/>
        <v>210</v>
      </c>
    </row>
    <row r="130" spans="1:34" ht="15">
      <c r="A130" s="407"/>
      <c r="B130" s="415"/>
      <c r="C130" s="407">
        <v>4740</v>
      </c>
      <c r="D130" s="416" t="s">
        <v>502</v>
      </c>
      <c r="E130" s="461"/>
      <c r="F130" s="461"/>
      <c r="G130" s="461"/>
      <c r="H130" s="461"/>
      <c r="I130" s="461"/>
      <c r="J130" s="461"/>
      <c r="K130" s="461"/>
      <c r="L130" s="461"/>
      <c r="M130" s="461"/>
      <c r="N130" s="461"/>
      <c r="O130" s="461"/>
      <c r="P130" s="461"/>
      <c r="Q130" s="461"/>
      <c r="R130" s="461"/>
      <c r="S130" s="461"/>
      <c r="T130" s="461"/>
      <c r="U130" s="461"/>
      <c r="V130" s="461"/>
      <c r="W130" s="461"/>
      <c r="X130" s="461"/>
      <c r="Y130" s="461"/>
      <c r="Z130" s="461"/>
      <c r="AA130" s="33">
        <v>828</v>
      </c>
      <c r="AE130" s="33"/>
      <c r="AF130" s="33">
        <f t="shared" si="14"/>
        <v>828</v>
      </c>
      <c r="AG130" s="114"/>
      <c r="AH130" s="33">
        <f t="shared" si="15"/>
        <v>828</v>
      </c>
    </row>
    <row r="131" spans="1:34" ht="15">
      <c r="A131" s="418"/>
      <c r="B131" s="419"/>
      <c r="C131" s="418">
        <v>4750</v>
      </c>
      <c r="D131" s="527" t="s">
        <v>503</v>
      </c>
      <c r="E131" s="461"/>
      <c r="F131" s="461"/>
      <c r="G131" s="461"/>
      <c r="H131" s="461"/>
      <c r="I131" s="461"/>
      <c r="J131" s="461"/>
      <c r="K131" s="461"/>
      <c r="L131" s="461"/>
      <c r="M131" s="461"/>
      <c r="N131" s="461"/>
      <c r="O131" s="461"/>
      <c r="P131" s="461"/>
      <c r="Q131" s="461"/>
      <c r="R131" s="461"/>
      <c r="S131" s="461"/>
      <c r="T131" s="461"/>
      <c r="U131" s="461"/>
      <c r="V131" s="461"/>
      <c r="W131" s="461"/>
      <c r="X131" s="461"/>
      <c r="Y131" s="461"/>
      <c r="Z131" s="461"/>
      <c r="AA131" s="94">
        <v>828</v>
      </c>
      <c r="AE131" s="33"/>
      <c r="AF131" s="33">
        <f t="shared" si="14"/>
        <v>828</v>
      </c>
      <c r="AG131" s="114"/>
      <c r="AH131" s="33">
        <f t="shared" si="15"/>
        <v>828</v>
      </c>
    </row>
    <row r="132" spans="1:34" ht="15.75">
      <c r="A132" s="424"/>
      <c r="B132" s="287"/>
      <c r="C132" s="102"/>
      <c r="D132" s="103"/>
      <c r="E132" s="158"/>
      <c r="F132" s="158"/>
      <c r="G132" s="417"/>
      <c r="H132" s="461"/>
      <c r="I132" s="33"/>
      <c r="J132" s="158"/>
      <c r="K132" s="33"/>
      <c r="L132" s="33"/>
      <c r="M132" s="33"/>
      <c r="N132" s="461"/>
      <c r="O132" s="94"/>
      <c r="P132" s="94"/>
      <c r="Q132" s="33"/>
      <c r="R132" s="94"/>
      <c r="S132" s="33"/>
      <c r="T132" s="94"/>
      <c r="U132" s="33"/>
      <c r="V132" s="94"/>
      <c r="W132" s="417"/>
      <c r="X132" s="406"/>
      <c r="Y132" s="417"/>
      <c r="Z132" s="406"/>
      <c r="AA132" s="67">
        <f>SUM(AA114:AA131)</f>
        <v>120600</v>
      </c>
      <c r="AE132" s="39"/>
      <c r="AF132" s="39">
        <f t="shared" si="14"/>
        <v>120600</v>
      </c>
      <c r="AG132" s="39"/>
      <c r="AH132" s="39">
        <f t="shared" si="15"/>
        <v>120600</v>
      </c>
    </row>
    <row r="133" spans="1:34" ht="15.75">
      <c r="A133" s="528" t="s">
        <v>186</v>
      </c>
      <c r="B133" s="528"/>
      <c r="C133" s="528"/>
      <c r="D133" s="528"/>
      <c r="E133" s="411" t="s">
        <v>524</v>
      </c>
      <c r="F133" s="411" t="e">
        <f>#REF!+#REF!+#REF!+#REF!</f>
        <v>#REF!</v>
      </c>
      <c r="G133" s="411" t="e">
        <f>#REF!+#REF!+#REF!+#REF!</f>
        <v>#REF!</v>
      </c>
      <c r="H133" s="422">
        <v>0</v>
      </c>
      <c r="I133" s="67" t="e">
        <f>#REF!+#REF!+#REF!+#REF!</f>
        <v>#REF!</v>
      </c>
      <c r="J133" s="411" t="e">
        <f>#REF!+#REF!+#REF!+#REF!+#REF!</f>
        <v>#REF!</v>
      </c>
      <c r="K133" s="67" t="e">
        <f>#REF!+#REF!+#REF!+#REF!+#REF!</f>
        <v>#REF!</v>
      </c>
      <c r="L133" s="67"/>
      <c r="M133" s="67" t="e">
        <f>#REF!+#REF!+#REF!+#REF!+#REF!</f>
        <v>#REF!</v>
      </c>
      <c r="N133" s="410">
        <v>0</v>
      </c>
      <c r="O133" s="67" t="e">
        <f>#REF!</f>
        <v>#REF!</v>
      </c>
      <c r="P133" s="67" t="e">
        <f>#REF!</f>
        <v>#REF!</v>
      </c>
      <c r="Q133" s="67" t="e">
        <f>#REF!</f>
        <v>#REF!</v>
      </c>
      <c r="R133" s="67"/>
      <c r="S133" s="67" t="e">
        <f>#REF!</f>
        <v>#REF!</v>
      </c>
      <c r="T133" s="67"/>
      <c r="U133" s="67" t="e">
        <f>#REF!</f>
        <v>#REF!</v>
      </c>
      <c r="V133" s="67"/>
      <c r="W133" s="411" t="e">
        <f>#REF!</f>
        <v>#REF!</v>
      </c>
      <c r="X133" s="437"/>
      <c r="Y133" s="124" t="e">
        <f>W133+X133</f>
        <v>#REF!</v>
      </c>
      <c r="Z133" s="437"/>
      <c r="AA133" s="67">
        <f>AA132</f>
        <v>120600</v>
      </c>
      <c r="AE133" s="39"/>
      <c r="AF133" s="39">
        <f t="shared" si="14"/>
        <v>120600</v>
      </c>
      <c r="AG133" s="39"/>
      <c r="AH133" s="39">
        <f t="shared" si="15"/>
        <v>120600</v>
      </c>
    </row>
    <row r="134" spans="1:34" ht="15.75">
      <c r="A134" s="470" t="s">
        <v>478</v>
      </c>
      <c r="B134" s="529"/>
      <c r="C134" s="529"/>
      <c r="D134" s="530"/>
      <c r="E134" s="411" t="e">
        <f>E133+#REF!+E106+E67+E54+E24+E16</f>
        <v>#VALUE!</v>
      </c>
      <c r="F134" s="411" t="e">
        <f>F133+F109+F106+F67+F54+F24+F16</f>
        <v>#REF!</v>
      </c>
      <c r="G134" s="411" t="e">
        <f>G133+G109+G106+G67+G54+G24+G16</f>
        <v>#REF!</v>
      </c>
      <c r="H134" s="422">
        <v>0</v>
      </c>
      <c r="I134" s="67" t="e">
        <f>I133+I109+I106+I67+I54+I24+I16</f>
        <v>#REF!</v>
      </c>
      <c r="J134" s="411" t="e">
        <f>J133+J109+J106+J67+J54+J24+J16</f>
        <v>#REF!</v>
      </c>
      <c r="K134" s="67" t="e">
        <f>K133+K109+K106+K67+K54+K24+K16</f>
        <v>#REF!</v>
      </c>
      <c r="L134" s="67" t="e">
        <f>L133+L109+L106+L67+L54+L24+L16</f>
        <v>#REF!</v>
      </c>
      <c r="M134" s="67" t="e">
        <f>M133+M109+M106+M67+M54+M24+M16</f>
        <v>#REF!</v>
      </c>
      <c r="N134" s="410">
        <v>0</v>
      </c>
      <c r="O134" s="67" t="e">
        <f aca="true" t="shared" si="28" ref="O134:Y134">O16+O24+O54+O67+O106+O109+O113+O133</f>
        <v>#REF!</v>
      </c>
      <c r="P134" s="67" t="e">
        <f t="shared" si="28"/>
        <v>#REF!</v>
      </c>
      <c r="Q134" s="67" t="e">
        <f t="shared" si="28"/>
        <v>#REF!</v>
      </c>
      <c r="R134" s="67">
        <f t="shared" si="28"/>
        <v>32733</v>
      </c>
      <c r="S134" s="67" t="e">
        <f t="shared" si="28"/>
        <v>#REF!</v>
      </c>
      <c r="T134" s="67" t="e">
        <f t="shared" si="28"/>
        <v>#REF!</v>
      </c>
      <c r="U134" s="67" t="e">
        <f t="shared" si="28"/>
        <v>#REF!</v>
      </c>
      <c r="V134" s="67" t="e">
        <f t="shared" si="28"/>
        <v>#REF!</v>
      </c>
      <c r="W134" s="411" t="e">
        <f t="shared" si="28"/>
        <v>#REF!</v>
      </c>
      <c r="X134" s="411" t="e">
        <f t="shared" si="28"/>
        <v>#REF!</v>
      </c>
      <c r="Y134" s="411" t="e">
        <f t="shared" si="28"/>
        <v>#REF!</v>
      </c>
      <c r="Z134" s="437"/>
      <c r="AA134" s="67">
        <f>AA133+AA113+AA109+AA106+AA67+AA54+AA24+AA16</f>
        <v>4570082</v>
      </c>
      <c r="AE134" s="39"/>
      <c r="AF134" s="39">
        <f t="shared" si="14"/>
        <v>4570082</v>
      </c>
      <c r="AG134" s="39">
        <f>AG133+AG113+AG109+AG106+AG67+AG54+AG24+AG16</f>
        <v>424424</v>
      </c>
      <c r="AH134" s="39">
        <f t="shared" si="15"/>
        <v>4994506</v>
      </c>
    </row>
    <row r="135" ht="15">
      <c r="AG135" s="114"/>
    </row>
    <row r="136" ht="15">
      <c r="AG136" s="114"/>
    </row>
    <row r="137" ht="15">
      <c r="AG137" s="114"/>
    </row>
    <row r="138" ht="15">
      <c r="AG138" s="114"/>
    </row>
    <row r="139" ht="15">
      <c r="AG139" s="114"/>
    </row>
    <row r="140" ht="15">
      <c r="AG140" s="114"/>
    </row>
    <row r="141" ht="15">
      <c r="AG141" s="114"/>
    </row>
    <row r="142" ht="15">
      <c r="AG142" s="114"/>
    </row>
    <row r="143" ht="15">
      <c r="AG143" s="114"/>
    </row>
    <row r="144" ht="15">
      <c r="AG144" s="114"/>
    </row>
    <row r="145" ht="15">
      <c r="AG145" s="114"/>
    </row>
    <row r="146" ht="15">
      <c r="AG146" s="114"/>
    </row>
    <row r="147" ht="15">
      <c r="AG147" s="114"/>
    </row>
    <row r="148" ht="15">
      <c r="AG148" s="114"/>
    </row>
    <row r="149" ht="15">
      <c r="AG149" s="114"/>
    </row>
    <row r="150" ht="15">
      <c r="AG150" s="114"/>
    </row>
    <row r="151" ht="15">
      <c r="AG151" s="114"/>
    </row>
    <row r="152" ht="15">
      <c r="AG152" s="114"/>
    </row>
    <row r="153" ht="15">
      <c r="AG153" s="114"/>
    </row>
    <row r="154" ht="15">
      <c r="AG154" s="114"/>
    </row>
    <row r="155" ht="15">
      <c r="AG155" s="114"/>
    </row>
    <row r="156" ht="15">
      <c r="AG156" s="114"/>
    </row>
    <row r="157" ht="15">
      <c r="AG157" s="114"/>
    </row>
    <row r="158" ht="15">
      <c r="AG158" s="114"/>
    </row>
    <row r="159" ht="15">
      <c r="AG159" s="114"/>
    </row>
    <row r="160" ht="15">
      <c r="AG160" s="114"/>
    </row>
    <row r="161" ht="15">
      <c r="AG161" s="114"/>
    </row>
    <row r="162" ht="15">
      <c r="AG162" s="114"/>
    </row>
    <row r="163" ht="15">
      <c r="AG163" s="114"/>
    </row>
    <row r="164" ht="15">
      <c r="AG164" s="114"/>
    </row>
    <row r="165" ht="15">
      <c r="AG165" s="114"/>
    </row>
    <row r="166" ht="15">
      <c r="AG166" s="114"/>
    </row>
    <row r="167" ht="15">
      <c r="AG167" s="114"/>
    </row>
    <row r="168" ht="15">
      <c r="AG168" s="114"/>
    </row>
    <row r="169" ht="15">
      <c r="AG169" s="114"/>
    </row>
    <row r="170" ht="15">
      <c r="AG170" s="114"/>
    </row>
    <row r="171" ht="15">
      <c r="AG171" s="114"/>
    </row>
    <row r="172" ht="15">
      <c r="AG172" s="114"/>
    </row>
    <row r="173" ht="15">
      <c r="AG173" s="114"/>
    </row>
    <row r="174" ht="15">
      <c r="AG174" s="114"/>
    </row>
    <row r="175" ht="15">
      <c r="AG175" s="114"/>
    </row>
    <row r="176" ht="15">
      <c r="AG176" s="114"/>
    </row>
    <row r="177" ht="15">
      <c r="AG177" s="114"/>
    </row>
    <row r="178" ht="15">
      <c r="AG178" s="114"/>
    </row>
    <row r="179" ht="15">
      <c r="AG179" s="114"/>
    </row>
    <row r="180" ht="15">
      <c r="AG180" s="114"/>
    </row>
    <row r="181" ht="15">
      <c r="AG181" s="114"/>
    </row>
    <row r="182" ht="15">
      <c r="AG182" s="114"/>
    </row>
    <row r="183" ht="15">
      <c r="AG183" s="114"/>
    </row>
    <row r="184" ht="15">
      <c r="AG184" s="114"/>
    </row>
    <row r="185" ht="15">
      <c r="AG185" s="114"/>
    </row>
    <row r="186" ht="15">
      <c r="AG186" s="114"/>
    </row>
    <row r="187" ht="15">
      <c r="AG187" s="114"/>
    </row>
    <row r="188" ht="15">
      <c r="AG188" s="114"/>
    </row>
    <row r="189" ht="15">
      <c r="AG189" s="114"/>
    </row>
    <row r="190" ht="15">
      <c r="AG190" s="114"/>
    </row>
    <row r="191" ht="15">
      <c r="AG191" s="114"/>
    </row>
    <row r="192" ht="15">
      <c r="AG192" s="114"/>
    </row>
    <row r="193" ht="15">
      <c r="AG193" s="114"/>
    </row>
    <row r="194" ht="15">
      <c r="AG194" s="114"/>
    </row>
    <row r="195" ht="15">
      <c r="AG195" s="114"/>
    </row>
    <row r="196" ht="15">
      <c r="AG196" s="114"/>
    </row>
    <row r="197" ht="15">
      <c r="AG197" s="114"/>
    </row>
    <row r="198" ht="15">
      <c r="AG198" s="114"/>
    </row>
    <row r="199" ht="15">
      <c r="AG199" s="114"/>
    </row>
    <row r="200" ht="15">
      <c r="AG200" s="114"/>
    </row>
    <row r="201" ht="15">
      <c r="AG201" s="114"/>
    </row>
    <row r="202" ht="15">
      <c r="AG202" s="114"/>
    </row>
    <row r="203" ht="15">
      <c r="AG203" s="114"/>
    </row>
    <row r="204" ht="15">
      <c r="AG204" s="114"/>
    </row>
    <row r="205" ht="15">
      <c r="AG205" s="114"/>
    </row>
    <row r="206" ht="15">
      <c r="AG206" s="114"/>
    </row>
    <row r="207" ht="15">
      <c r="AG207" s="114"/>
    </row>
    <row r="208" ht="15">
      <c r="AG208" s="114"/>
    </row>
    <row r="209" ht="15">
      <c r="AG209" s="114"/>
    </row>
    <row r="210" ht="15">
      <c r="AG210" s="114"/>
    </row>
    <row r="211" ht="15">
      <c r="AG211" s="114"/>
    </row>
    <row r="212" ht="15">
      <c r="AG212" s="114"/>
    </row>
    <row r="213" ht="15">
      <c r="AG213" s="114"/>
    </row>
    <row r="214" ht="15">
      <c r="AG214" s="114"/>
    </row>
    <row r="215" ht="15">
      <c r="AG215" s="114"/>
    </row>
    <row r="216" ht="15">
      <c r="AG216" s="114"/>
    </row>
    <row r="217" ht="15">
      <c r="AG217" s="114"/>
    </row>
    <row r="218" ht="15">
      <c r="AG218" s="114"/>
    </row>
    <row r="219" ht="15">
      <c r="AG219" s="114"/>
    </row>
    <row r="220" ht="15">
      <c r="AG220" s="114"/>
    </row>
    <row r="221" ht="15">
      <c r="AG221" s="114"/>
    </row>
    <row r="222" ht="15">
      <c r="AG222" s="114"/>
    </row>
    <row r="223" ht="15">
      <c r="AG223" s="114"/>
    </row>
    <row r="224" ht="15">
      <c r="AG224" s="114"/>
    </row>
    <row r="225" ht="15">
      <c r="AG225" s="114"/>
    </row>
    <row r="226" ht="15">
      <c r="AG226" s="114"/>
    </row>
    <row r="227" ht="15">
      <c r="AG227" s="114"/>
    </row>
    <row r="228" ht="15">
      <c r="AG228" s="114"/>
    </row>
    <row r="229" ht="15">
      <c r="AG229" s="114"/>
    </row>
    <row r="230" ht="15">
      <c r="AG230" s="114"/>
    </row>
    <row r="231" ht="15">
      <c r="AG231" s="114"/>
    </row>
    <row r="232" ht="15">
      <c r="AG232" s="114"/>
    </row>
    <row r="233" ht="15">
      <c r="AG233" s="114"/>
    </row>
    <row r="234" ht="15">
      <c r="AG234" s="114"/>
    </row>
    <row r="235" ht="15">
      <c r="AG235" s="114"/>
    </row>
    <row r="236" ht="15">
      <c r="AG236" s="114"/>
    </row>
    <row r="237" ht="15">
      <c r="AG237" s="114"/>
    </row>
    <row r="238" ht="15">
      <c r="AG238" s="114"/>
    </row>
    <row r="239" ht="15">
      <c r="AG239" s="114"/>
    </row>
    <row r="240" ht="15">
      <c r="AG240" s="114"/>
    </row>
  </sheetData>
  <mergeCells count="36">
    <mergeCell ref="A133:D133"/>
    <mergeCell ref="A134:D134"/>
    <mergeCell ref="A106:D106"/>
    <mergeCell ref="A109:D109"/>
    <mergeCell ref="A113:D113"/>
    <mergeCell ref="A132:D132"/>
    <mergeCell ref="A66:D66"/>
    <mergeCell ref="A67:D67"/>
    <mergeCell ref="A102:D102"/>
    <mergeCell ref="A105:D105"/>
    <mergeCell ref="A32:D32"/>
    <mergeCell ref="A53:D53"/>
    <mergeCell ref="A54:D54"/>
    <mergeCell ref="A59:D59"/>
    <mergeCell ref="AH11:AH12"/>
    <mergeCell ref="A16:D16"/>
    <mergeCell ref="A24:D24"/>
    <mergeCell ref="A28:D28"/>
    <mergeCell ref="A6:AH6"/>
    <mergeCell ref="A7:AH7"/>
    <mergeCell ref="A9:AE9"/>
    <mergeCell ref="A11:C11"/>
    <mergeCell ref="D11:D12"/>
    <mergeCell ref="Z11:Z12"/>
    <mergeCell ref="AA11:AA12"/>
    <mergeCell ref="AE11:AE12"/>
    <mergeCell ref="AF11:AF12"/>
    <mergeCell ref="AG11:AG12"/>
    <mergeCell ref="AA3:AE3"/>
    <mergeCell ref="AF3:AJ3"/>
    <mergeCell ref="AA4:AE4"/>
    <mergeCell ref="AF4:AJ4"/>
    <mergeCell ref="AA1:AE1"/>
    <mergeCell ref="AF1:AJ1"/>
    <mergeCell ref="AA2:AE2"/>
    <mergeCell ref="AF2:AJ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1"/>
  <sheetViews>
    <sheetView workbookViewId="0" topLeftCell="A1">
      <selection activeCell="D32" sqref="D32"/>
    </sheetView>
  </sheetViews>
  <sheetFormatPr defaultColWidth="9.140625" defaultRowHeight="12.75"/>
  <cols>
    <col min="1" max="1" width="5.421875" style="531" customWidth="1"/>
    <col min="2" max="2" width="8.140625" style="532" customWidth="1"/>
    <col min="3" max="3" width="11.7109375" style="532" customWidth="1"/>
    <col min="4" max="4" width="51.00390625" style="533" customWidth="1"/>
    <col min="5" max="5" width="25.00390625" style="532" customWidth="1"/>
    <col min="6" max="6" width="19.57421875" style="532" customWidth="1"/>
    <col min="7" max="7" width="13.421875" style="531" hidden="1" customWidth="1"/>
    <col min="8" max="10" width="11.00390625" style="531" hidden="1" customWidth="1"/>
    <col min="11" max="11" width="0.5625" style="531" hidden="1" customWidth="1"/>
    <col min="12" max="13" width="20.421875" style="534" customWidth="1"/>
    <col min="14" max="14" width="23.421875" style="534" customWidth="1"/>
    <col min="15" max="15" width="10.57421875" style="534" hidden="1" customWidth="1"/>
    <col min="16" max="16" width="9.140625" style="534" hidden="1" customWidth="1"/>
    <col min="17" max="17" width="12.140625" style="534" customWidth="1"/>
    <col min="18" max="18" width="9.140625" style="534" customWidth="1"/>
    <col min="19" max="19" width="19.00390625" style="534" customWidth="1"/>
    <col min="20" max="16384" width="9.140625" style="534" customWidth="1"/>
  </cols>
  <sheetData>
    <row r="1" spans="13:14" ht="15">
      <c r="M1" s="535" t="s">
        <v>525</v>
      </c>
      <c r="N1" s="536"/>
    </row>
    <row r="2" spans="13:14" ht="15">
      <c r="M2" s="535" t="s">
        <v>526</v>
      </c>
      <c r="N2" s="536"/>
    </row>
    <row r="3" spans="13:14" ht="15">
      <c r="M3" s="535" t="s">
        <v>3</v>
      </c>
      <c r="N3" s="536"/>
    </row>
    <row r="4" spans="13:14" ht="15">
      <c r="M4" s="535" t="s">
        <v>445</v>
      </c>
      <c r="N4" s="536"/>
    </row>
    <row r="5" spans="13:14" ht="12.75">
      <c r="M5" s="536"/>
      <c r="N5" s="536"/>
    </row>
    <row r="6" spans="1:15" ht="15.75">
      <c r="A6" s="446" t="s">
        <v>527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8"/>
    </row>
    <row r="7" spans="1:15" ht="12.75">
      <c r="A7" s="532"/>
      <c r="B7" s="538"/>
      <c r="C7" s="538"/>
      <c r="D7" s="538"/>
      <c r="E7" s="538"/>
      <c r="F7" s="538"/>
      <c r="G7" s="532"/>
      <c r="H7" s="532"/>
      <c r="I7" s="532"/>
      <c r="J7" s="532"/>
      <c r="K7" s="532"/>
      <c r="L7" s="532"/>
      <c r="M7" s="532"/>
      <c r="N7" s="532"/>
      <c r="O7" s="532"/>
    </row>
    <row r="8" spans="2:14" ht="12.75">
      <c r="B8" s="538"/>
      <c r="C8" s="538"/>
      <c r="D8" s="539"/>
      <c r="E8" s="538"/>
      <c r="F8" s="538"/>
      <c r="N8" s="531" t="s">
        <v>450</v>
      </c>
    </row>
    <row r="9" spans="1:15" ht="12.75">
      <c r="A9" s="540" t="s">
        <v>528</v>
      </c>
      <c r="B9" s="541" t="s">
        <v>191</v>
      </c>
      <c r="C9" s="542" t="s">
        <v>8</v>
      </c>
      <c r="D9" s="542" t="s">
        <v>529</v>
      </c>
      <c r="E9" s="542" t="s">
        <v>530</v>
      </c>
      <c r="F9" s="543" t="s">
        <v>531</v>
      </c>
      <c r="G9" s="542" t="s">
        <v>532</v>
      </c>
      <c r="H9" s="544"/>
      <c r="I9" s="545"/>
      <c r="J9" s="546"/>
      <c r="K9" s="547"/>
      <c r="L9" s="544" t="s">
        <v>533</v>
      </c>
      <c r="M9" s="545"/>
      <c r="N9" s="546"/>
      <c r="O9" s="548"/>
    </row>
    <row r="10" spans="1:15" ht="12.75">
      <c r="A10" s="549"/>
      <c r="B10" s="550"/>
      <c r="C10" s="551"/>
      <c r="D10" s="551" t="s">
        <v>534</v>
      </c>
      <c r="E10" s="551" t="s">
        <v>535</v>
      </c>
      <c r="F10" s="552" t="s">
        <v>536</v>
      </c>
      <c r="G10" s="551" t="s">
        <v>537</v>
      </c>
      <c r="H10" s="544"/>
      <c r="I10" s="545"/>
      <c r="J10" s="546"/>
      <c r="K10" s="547"/>
      <c r="L10" s="544" t="s">
        <v>538</v>
      </c>
      <c r="M10" s="553"/>
      <c r="N10" s="554"/>
      <c r="O10" s="555">
        <v>2003</v>
      </c>
    </row>
    <row r="11" spans="1:15" ht="12.75">
      <c r="A11" s="549"/>
      <c r="B11" s="550"/>
      <c r="C11" s="551"/>
      <c r="D11" s="551"/>
      <c r="E11" s="551" t="s">
        <v>539</v>
      </c>
      <c r="F11" s="552" t="s">
        <v>540</v>
      </c>
      <c r="G11" s="551" t="s">
        <v>541</v>
      </c>
      <c r="H11" s="556" t="s">
        <v>542</v>
      </c>
      <c r="I11" s="556" t="s">
        <v>543</v>
      </c>
      <c r="J11" s="556" t="s">
        <v>543</v>
      </c>
      <c r="K11" s="556" t="s">
        <v>542</v>
      </c>
      <c r="L11" s="551" t="s">
        <v>544</v>
      </c>
      <c r="M11" s="551" t="s">
        <v>545</v>
      </c>
      <c r="N11" s="551" t="s">
        <v>546</v>
      </c>
      <c r="O11" s="557"/>
    </row>
    <row r="12" spans="1:15" ht="12.75">
      <c r="A12" s="549"/>
      <c r="B12" s="550"/>
      <c r="C12" s="551"/>
      <c r="D12" s="551"/>
      <c r="E12" s="551" t="s">
        <v>547</v>
      </c>
      <c r="F12" s="552"/>
      <c r="G12" s="551"/>
      <c r="H12" s="556" t="s">
        <v>548</v>
      </c>
      <c r="I12" s="556" t="s">
        <v>549</v>
      </c>
      <c r="J12" s="556" t="s">
        <v>550</v>
      </c>
      <c r="K12" s="556">
        <v>2001</v>
      </c>
      <c r="L12" s="551" t="s">
        <v>551</v>
      </c>
      <c r="M12" s="551"/>
      <c r="N12" s="551" t="s">
        <v>552</v>
      </c>
      <c r="O12" s="557"/>
    </row>
    <row r="13" spans="1:19" ht="12.75">
      <c r="A13" s="558"/>
      <c r="B13" s="559"/>
      <c r="C13" s="560"/>
      <c r="D13" s="560"/>
      <c r="E13" s="560" t="s">
        <v>540</v>
      </c>
      <c r="F13" s="561"/>
      <c r="G13" s="560"/>
      <c r="H13" s="562" t="s">
        <v>553</v>
      </c>
      <c r="I13" s="562"/>
      <c r="J13" s="562"/>
      <c r="K13" s="562"/>
      <c r="L13" s="560"/>
      <c r="M13" s="560"/>
      <c r="N13" s="560"/>
      <c r="O13" s="563"/>
      <c r="S13" s="564"/>
    </row>
    <row r="14" spans="1:19" ht="12.75">
      <c r="A14" s="565"/>
      <c r="B14" s="565"/>
      <c r="C14" s="566"/>
      <c r="D14" s="567"/>
      <c r="E14" s="566" t="s">
        <v>554</v>
      </c>
      <c r="F14" s="568"/>
      <c r="G14" s="566"/>
      <c r="H14" s="569"/>
      <c r="I14" s="570"/>
      <c r="J14" s="570"/>
      <c r="K14" s="569"/>
      <c r="L14" s="571"/>
      <c r="M14" s="572"/>
      <c r="N14" s="572"/>
      <c r="O14" s="573"/>
      <c r="S14" s="564"/>
    </row>
    <row r="15" spans="1:19" ht="12.75">
      <c r="A15" s="574">
        <v>1</v>
      </c>
      <c r="B15" s="574">
        <v>600</v>
      </c>
      <c r="C15" s="575">
        <v>60014</v>
      </c>
      <c r="D15" s="576" t="s">
        <v>555</v>
      </c>
      <c r="E15" s="575" t="s">
        <v>556</v>
      </c>
      <c r="F15" s="577" t="s">
        <v>557</v>
      </c>
      <c r="G15" s="575"/>
      <c r="H15" s="578"/>
      <c r="I15" s="579"/>
      <c r="J15" s="579"/>
      <c r="K15" s="578"/>
      <c r="L15" s="580">
        <v>3692</v>
      </c>
      <c r="M15" s="581"/>
      <c r="N15" s="580">
        <v>1015000</v>
      </c>
      <c r="O15" s="573"/>
      <c r="S15" s="564"/>
    </row>
    <row r="16" spans="1:19" ht="12.75">
      <c r="A16" s="574"/>
      <c r="B16" s="574"/>
      <c r="C16" s="575"/>
      <c r="D16" s="576"/>
      <c r="E16" s="575"/>
      <c r="F16" s="577"/>
      <c r="G16" s="575"/>
      <c r="H16" s="578"/>
      <c r="I16" s="579"/>
      <c r="J16" s="579"/>
      <c r="K16" s="578"/>
      <c r="L16" s="580"/>
      <c r="M16" s="581"/>
      <c r="N16" s="580" t="s">
        <v>558</v>
      </c>
      <c r="O16" s="573"/>
      <c r="S16" s="564"/>
    </row>
    <row r="17" spans="1:19" ht="12.75">
      <c r="A17" s="582"/>
      <c r="B17" s="582"/>
      <c r="C17" s="583"/>
      <c r="D17" s="584"/>
      <c r="E17" s="583"/>
      <c r="F17" s="585"/>
      <c r="G17" s="583"/>
      <c r="H17" s="586"/>
      <c r="I17" s="587"/>
      <c r="J17" s="587"/>
      <c r="K17" s="586"/>
      <c r="L17" s="588"/>
      <c r="M17" s="589"/>
      <c r="N17" s="588"/>
      <c r="O17" s="573"/>
      <c r="S17" s="564"/>
    </row>
    <row r="18" spans="1:19" ht="12.75">
      <c r="A18" s="590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2"/>
      <c r="O18" s="573"/>
      <c r="S18" s="564"/>
    </row>
    <row r="19" spans="1:19" ht="12.75">
      <c r="A19" s="565"/>
      <c r="B19" s="565"/>
      <c r="C19" s="566"/>
      <c r="D19" s="567" t="s">
        <v>559</v>
      </c>
      <c r="E19" s="566" t="s">
        <v>554</v>
      </c>
      <c r="F19" s="568"/>
      <c r="G19" s="566"/>
      <c r="H19" s="569"/>
      <c r="I19" s="570"/>
      <c r="J19" s="570"/>
      <c r="K19" s="569"/>
      <c r="L19" s="593"/>
      <c r="M19" s="593"/>
      <c r="N19" s="593"/>
      <c r="O19" s="573"/>
      <c r="S19" s="564"/>
    </row>
    <row r="20" spans="1:19" ht="12.75">
      <c r="A20" s="574">
        <v>2</v>
      </c>
      <c r="B20" s="574">
        <v>600</v>
      </c>
      <c r="C20" s="575">
        <v>60014</v>
      </c>
      <c r="D20" s="576" t="s">
        <v>560</v>
      </c>
      <c r="E20" s="575" t="s">
        <v>556</v>
      </c>
      <c r="F20" s="577" t="s">
        <v>561</v>
      </c>
      <c r="G20" s="575"/>
      <c r="H20" s="578"/>
      <c r="I20" s="579"/>
      <c r="J20" s="579"/>
      <c r="K20" s="578"/>
      <c r="L20" s="580"/>
      <c r="M20" s="580"/>
      <c r="N20" s="580">
        <v>500000</v>
      </c>
      <c r="O20" s="573"/>
      <c r="S20" s="564"/>
    </row>
    <row r="21" spans="1:19" ht="12.75">
      <c r="A21" s="582"/>
      <c r="B21" s="582"/>
      <c r="C21" s="583"/>
      <c r="D21" s="584"/>
      <c r="E21" s="583"/>
      <c r="F21" s="585"/>
      <c r="G21" s="583"/>
      <c r="H21" s="586"/>
      <c r="I21" s="587"/>
      <c r="J21" s="587"/>
      <c r="K21" s="586"/>
      <c r="L21" s="588"/>
      <c r="M21" s="588"/>
      <c r="N21" s="588"/>
      <c r="O21" s="573"/>
      <c r="S21" s="564"/>
    </row>
    <row r="22" spans="1:19" ht="12.75">
      <c r="A22" s="590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  <c r="O22" s="573"/>
      <c r="S22" s="564"/>
    </row>
    <row r="23" spans="1:19" ht="12.75">
      <c r="A23" s="565"/>
      <c r="B23" s="565"/>
      <c r="C23" s="566"/>
      <c r="D23" s="567" t="s">
        <v>562</v>
      </c>
      <c r="E23" s="566" t="s">
        <v>554</v>
      </c>
      <c r="F23" s="568"/>
      <c r="G23" s="566"/>
      <c r="H23" s="569"/>
      <c r="I23" s="570"/>
      <c r="J23" s="570"/>
      <c r="K23" s="569"/>
      <c r="L23" s="593"/>
      <c r="M23" s="593"/>
      <c r="N23" s="593"/>
      <c r="O23" s="573"/>
      <c r="S23" s="564"/>
    </row>
    <row r="24" spans="1:19" ht="12.75">
      <c r="A24" s="574">
        <v>3</v>
      </c>
      <c r="B24" s="574">
        <v>600</v>
      </c>
      <c r="C24" s="575">
        <v>60014</v>
      </c>
      <c r="D24" s="576" t="s">
        <v>563</v>
      </c>
      <c r="E24" s="575" t="s">
        <v>556</v>
      </c>
      <c r="F24" s="577" t="s">
        <v>561</v>
      </c>
      <c r="G24" s="575"/>
      <c r="H24" s="578"/>
      <c r="I24" s="579"/>
      <c r="J24" s="579"/>
      <c r="K24" s="578"/>
      <c r="L24" s="580">
        <v>400000</v>
      </c>
      <c r="M24" s="580"/>
      <c r="N24" s="580">
        <v>100000</v>
      </c>
      <c r="O24" s="573"/>
      <c r="S24" s="564"/>
    </row>
    <row r="25" spans="1:19" ht="12.75">
      <c r="A25" s="582"/>
      <c r="B25" s="582"/>
      <c r="C25" s="583"/>
      <c r="D25" s="584"/>
      <c r="E25" s="583"/>
      <c r="F25" s="585"/>
      <c r="G25" s="583"/>
      <c r="H25" s="586"/>
      <c r="I25" s="587"/>
      <c r="J25" s="587"/>
      <c r="K25" s="586"/>
      <c r="L25" s="588"/>
      <c r="M25" s="588"/>
      <c r="N25" s="588"/>
      <c r="O25" s="573"/>
      <c r="S25" s="564"/>
    </row>
    <row r="26" spans="1:19" ht="12.75">
      <c r="A26" s="590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2"/>
      <c r="O26" s="573"/>
      <c r="S26" s="564"/>
    </row>
    <row r="27" spans="1:19" ht="12.75">
      <c r="A27" s="565"/>
      <c r="B27" s="565"/>
      <c r="C27" s="566"/>
      <c r="D27" s="567" t="s">
        <v>564</v>
      </c>
      <c r="E27" s="566" t="s">
        <v>554</v>
      </c>
      <c r="F27" s="568"/>
      <c r="G27" s="566"/>
      <c r="H27" s="569"/>
      <c r="I27" s="570"/>
      <c r="J27" s="570"/>
      <c r="K27" s="569"/>
      <c r="L27" s="571"/>
      <c r="M27" s="571"/>
      <c r="N27" s="572"/>
      <c r="O27" s="573"/>
      <c r="S27" s="564"/>
    </row>
    <row r="28" spans="1:19" ht="12.75">
      <c r="A28" s="574">
        <v>4</v>
      </c>
      <c r="B28" s="574">
        <v>600</v>
      </c>
      <c r="C28" s="575">
        <v>60014</v>
      </c>
      <c r="D28" s="576" t="s">
        <v>565</v>
      </c>
      <c r="E28" s="575" t="s">
        <v>556</v>
      </c>
      <c r="F28" s="577" t="s">
        <v>566</v>
      </c>
      <c r="G28" s="575"/>
      <c r="H28" s="578"/>
      <c r="I28" s="579"/>
      <c r="J28" s="579"/>
      <c r="K28" s="578"/>
      <c r="L28" s="580">
        <v>225999</v>
      </c>
      <c r="M28" s="580"/>
      <c r="N28" s="580">
        <v>407055</v>
      </c>
      <c r="O28" s="573"/>
      <c r="S28" s="564"/>
    </row>
    <row r="29" spans="1:19" ht="12.75">
      <c r="A29" s="582"/>
      <c r="B29" s="582"/>
      <c r="C29" s="583"/>
      <c r="D29" s="584" t="s">
        <v>567</v>
      </c>
      <c r="E29" s="583"/>
      <c r="F29" s="585"/>
      <c r="G29" s="583"/>
      <c r="H29" s="586"/>
      <c r="I29" s="587"/>
      <c r="J29" s="587"/>
      <c r="K29" s="586"/>
      <c r="L29" s="588"/>
      <c r="M29" s="588"/>
      <c r="N29" s="588" t="s">
        <v>568</v>
      </c>
      <c r="O29" s="573"/>
      <c r="S29" s="564"/>
    </row>
    <row r="30" spans="1:19" ht="12.75">
      <c r="A30" s="590"/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2"/>
      <c r="O30" s="573"/>
      <c r="S30" s="564"/>
    </row>
    <row r="31" spans="1:19" ht="12.75">
      <c r="A31" s="565"/>
      <c r="B31" s="565"/>
      <c r="C31" s="566"/>
      <c r="D31" s="567"/>
      <c r="E31" s="566" t="s">
        <v>554</v>
      </c>
      <c r="F31" s="568"/>
      <c r="G31" s="566"/>
      <c r="H31" s="569"/>
      <c r="I31" s="570"/>
      <c r="J31" s="570"/>
      <c r="K31" s="569"/>
      <c r="L31" s="593"/>
      <c r="M31" s="593"/>
      <c r="N31" s="593"/>
      <c r="O31" s="573"/>
      <c r="S31" s="564"/>
    </row>
    <row r="32" spans="1:19" ht="12.75">
      <c r="A32" s="574">
        <v>5</v>
      </c>
      <c r="B32" s="574">
        <v>600</v>
      </c>
      <c r="C32" s="575">
        <v>60014</v>
      </c>
      <c r="D32" s="576" t="s">
        <v>569</v>
      </c>
      <c r="E32" s="575" t="s">
        <v>556</v>
      </c>
      <c r="F32" s="577" t="s">
        <v>561</v>
      </c>
      <c r="G32" s="575"/>
      <c r="H32" s="578"/>
      <c r="I32" s="579"/>
      <c r="J32" s="579"/>
      <c r="K32" s="578"/>
      <c r="L32" s="580">
        <v>500</v>
      </c>
      <c r="M32" s="580"/>
      <c r="N32" s="580"/>
      <c r="O32" s="573"/>
      <c r="S32" s="564"/>
    </row>
    <row r="33" spans="1:19" ht="12.75">
      <c r="A33" s="582"/>
      <c r="B33" s="582"/>
      <c r="C33" s="583"/>
      <c r="D33" s="584"/>
      <c r="E33" s="583"/>
      <c r="F33" s="585"/>
      <c r="G33" s="583"/>
      <c r="H33" s="586"/>
      <c r="I33" s="587"/>
      <c r="J33" s="587"/>
      <c r="K33" s="586"/>
      <c r="L33" s="588"/>
      <c r="M33" s="588"/>
      <c r="N33" s="588"/>
      <c r="O33" s="573"/>
      <c r="S33" s="564"/>
    </row>
    <row r="34" spans="1:19" ht="12.75">
      <c r="A34" s="594"/>
      <c r="B34" s="595"/>
      <c r="C34" s="596"/>
      <c r="D34" s="597"/>
      <c r="E34" s="596"/>
      <c r="F34" s="596"/>
      <c r="G34" s="596"/>
      <c r="H34" s="596"/>
      <c r="I34" s="596"/>
      <c r="J34" s="596"/>
      <c r="K34" s="596"/>
      <c r="L34" s="598"/>
      <c r="M34" s="598"/>
      <c r="N34" s="599"/>
      <c r="O34" s="573"/>
      <c r="S34" s="564"/>
    </row>
    <row r="35" spans="1:19" ht="12.75">
      <c r="A35" s="565"/>
      <c r="B35" s="565"/>
      <c r="C35" s="566"/>
      <c r="D35" s="567" t="s">
        <v>570</v>
      </c>
      <c r="E35" s="566" t="s">
        <v>554</v>
      </c>
      <c r="F35" s="568"/>
      <c r="G35" s="566"/>
      <c r="H35" s="569"/>
      <c r="I35" s="570"/>
      <c r="J35" s="570"/>
      <c r="K35" s="569"/>
      <c r="L35" s="593"/>
      <c r="M35" s="593"/>
      <c r="N35" s="593"/>
      <c r="O35" s="573"/>
      <c r="S35" s="564"/>
    </row>
    <row r="36" spans="1:19" ht="12.75">
      <c r="A36" s="574">
        <v>6</v>
      </c>
      <c r="B36" s="574">
        <v>600</v>
      </c>
      <c r="C36" s="575">
        <v>60014</v>
      </c>
      <c r="D36" s="576" t="s">
        <v>571</v>
      </c>
      <c r="E36" s="575" t="s">
        <v>556</v>
      </c>
      <c r="F36" s="577" t="s">
        <v>572</v>
      </c>
      <c r="G36" s="575"/>
      <c r="H36" s="578"/>
      <c r="I36" s="579"/>
      <c r="J36" s="579"/>
      <c r="K36" s="578"/>
      <c r="L36" s="580">
        <v>300000</v>
      </c>
      <c r="M36" s="580"/>
      <c r="N36" s="580">
        <v>200000</v>
      </c>
      <c r="O36" s="573"/>
      <c r="S36" s="564"/>
    </row>
    <row r="37" spans="1:19" ht="12.75">
      <c r="A37" s="582"/>
      <c r="B37" s="582"/>
      <c r="C37" s="583"/>
      <c r="D37" s="584"/>
      <c r="E37" s="583"/>
      <c r="F37" s="585"/>
      <c r="G37" s="583"/>
      <c r="H37" s="586"/>
      <c r="I37" s="587"/>
      <c r="J37" s="587"/>
      <c r="K37" s="586"/>
      <c r="L37" s="588"/>
      <c r="M37" s="588"/>
      <c r="N37" s="588"/>
      <c r="O37" s="573"/>
      <c r="S37" s="564"/>
    </row>
    <row r="38" spans="1:19" ht="12.75">
      <c r="A38" s="590"/>
      <c r="B38" s="591"/>
      <c r="C38" s="591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2"/>
      <c r="O38" s="573"/>
      <c r="S38" s="564"/>
    </row>
    <row r="39" spans="1:19" ht="12.75">
      <c r="A39" s="565"/>
      <c r="B39" s="565"/>
      <c r="C39" s="566"/>
      <c r="D39" s="567" t="s">
        <v>573</v>
      </c>
      <c r="E39" s="566" t="s">
        <v>554</v>
      </c>
      <c r="F39" s="568"/>
      <c r="G39" s="566"/>
      <c r="H39" s="569"/>
      <c r="I39" s="570"/>
      <c r="J39" s="570"/>
      <c r="K39" s="569"/>
      <c r="L39" s="593"/>
      <c r="M39" s="593"/>
      <c r="N39" s="593"/>
      <c r="O39" s="573"/>
      <c r="S39" s="564"/>
    </row>
    <row r="40" spans="1:19" ht="12.75">
      <c r="A40" s="574">
        <v>7</v>
      </c>
      <c r="B40" s="574">
        <v>600</v>
      </c>
      <c r="C40" s="575">
        <v>60014</v>
      </c>
      <c r="D40" s="576" t="s">
        <v>574</v>
      </c>
      <c r="E40" s="575" t="s">
        <v>556</v>
      </c>
      <c r="F40" s="577" t="s">
        <v>575</v>
      </c>
      <c r="G40" s="575"/>
      <c r="H40" s="578"/>
      <c r="I40" s="579"/>
      <c r="J40" s="579"/>
      <c r="K40" s="578"/>
      <c r="L40" s="580">
        <v>520000</v>
      </c>
      <c r="M40" s="580"/>
      <c r="N40" s="580">
        <v>100000</v>
      </c>
      <c r="O40" s="573"/>
      <c r="S40" s="564"/>
    </row>
    <row r="41" spans="1:19" ht="12.75">
      <c r="A41" s="582"/>
      <c r="B41" s="582"/>
      <c r="C41" s="583"/>
      <c r="D41" s="584" t="s">
        <v>576</v>
      </c>
      <c r="E41" s="583"/>
      <c r="F41" s="585"/>
      <c r="G41" s="583"/>
      <c r="H41" s="586"/>
      <c r="I41" s="587"/>
      <c r="J41" s="587"/>
      <c r="K41" s="586"/>
      <c r="L41" s="588"/>
      <c r="M41" s="588"/>
      <c r="N41" s="588"/>
      <c r="O41" s="573"/>
      <c r="S41" s="564"/>
    </row>
    <row r="42" spans="1:19" ht="12.75">
      <c r="A42" s="590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2"/>
      <c r="O42" s="573"/>
      <c r="S42" s="564"/>
    </row>
    <row r="43" spans="1:19" ht="12.75">
      <c r="A43" s="565"/>
      <c r="B43" s="565"/>
      <c r="C43" s="566"/>
      <c r="D43" s="567"/>
      <c r="E43" s="566" t="s">
        <v>554</v>
      </c>
      <c r="F43" s="568"/>
      <c r="G43" s="566"/>
      <c r="H43" s="569"/>
      <c r="I43" s="570"/>
      <c r="J43" s="570"/>
      <c r="K43" s="569"/>
      <c r="L43" s="571"/>
      <c r="M43" s="571"/>
      <c r="N43" s="572"/>
      <c r="O43" s="573"/>
      <c r="S43" s="564"/>
    </row>
    <row r="44" spans="1:19" ht="12.75">
      <c r="A44" s="574">
        <v>8</v>
      </c>
      <c r="B44" s="574">
        <v>600</v>
      </c>
      <c r="C44" s="575">
        <v>60014</v>
      </c>
      <c r="D44" s="576" t="s">
        <v>577</v>
      </c>
      <c r="E44" s="575" t="s">
        <v>556</v>
      </c>
      <c r="F44" s="577" t="s">
        <v>561</v>
      </c>
      <c r="G44" s="575"/>
      <c r="H44" s="578"/>
      <c r="I44" s="579"/>
      <c r="J44" s="579"/>
      <c r="K44" s="578"/>
      <c r="L44" s="580">
        <v>500</v>
      </c>
      <c r="M44" s="580"/>
      <c r="N44" s="580"/>
      <c r="O44" s="573"/>
      <c r="S44" s="564"/>
    </row>
    <row r="45" spans="1:19" ht="12.75">
      <c r="A45" s="582"/>
      <c r="B45" s="582"/>
      <c r="C45" s="583"/>
      <c r="D45" s="584"/>
      <c r="E45" s="583"/>
      <c r="F45" s="585"/>
      <c r="G45" s="583"/>
      <c r="H45" s="586"/>
      <c r="I45" s="587"/>
      <c r="J45" s="587"/>
      <c r="K45" s="586"/>
      <c r="L45" s="588"/>
      <c r="M45" s="588"/>
      <c r="N45" s="588"/>
      <c r="O45" s="573"/>
      <c r="S45" s="564"/>
    </row>
    <row r="46" spans="1:19" ht="12.75">
      <c r="A46" s="59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2"/>
      <c r="O46" s="573"/>
      <c r="S46" s="564"/>
    </row>
    <row r="47" spans="1:19" ht="12.75">
      <c r="A47" s="565"/>
      <c r="B47" s="565"/>
      <c r="C47" s="566"/>
      <c r="D47" s="567" t="s">
        <v>578</v>
      </c>
      <c r="E47" s="566" t="s">
        <v>554</v>
      </c>
      <c r="F47" s="568"/>
      <c r="G47" s="566"/>
      <c r="H47" s="569"/>
      <c r="I47" s="570"/>
      <c r="J47" s="570"/>
      <c r="K47" s="569"/>
      <c r="L47" s="593"/>
      <c r="M47" s="593"/>
      <c r="N47" s="593"/>
      <c r="O47" s="573"/>
      <c r="S47" s="564"/>
    </row>
    <row r="48" spans="1:19" ht="12.75">
      <c r="A48" s="574">
        <v>9</v>
      </c>
      <c r="B48" s="574">
        <v>600</v>
      </c>
      <c r="C48" s="575">
        <v>60014</v>
      </c>
      <c r="D48" s="576" t="s">
        <v>579</v>
      </c>
      <c r="E48" s="575" t="s">
        <v>556</v>
      </c>
      <c r="F48" s="577" t="s">
        <v>566</v>
      </c>
      <c r="G48" s="575"/>
      <c r="H48" s="578"/>
      <c r="I48" s="579"/>
      <c r="J48" s="579"/>
      <c r="K48" s="578"/>
      <c r="L48" s="580">
        <v>260000</v>
      </c>
      <c r="M48" s="580"/>
      <c r="N48" s="580">
        <v>160000</v>
      </c>
      <c r="O48" s="573"/>
      <c r="S48" s="564"/>
    </row>
    <row r="49" spans="1:19" ht="12.75">
      <c r="A49" s="582"/>
      <c r="B49" s="582"/>
      <c r="C49" s="583"/>
      <c r="D49" s="584"/>
      <c r="E49" s="583"/>
      <c r="F49" s="585"/>
      <c r="G49" s="583"/>
      <c r="H49" s="586"/>
      <c r="I49" s="587"/>
      <c r="J49" s="587"/>
      <c r="K49" s="586"/>
      <c r="L49" s="588"/>
      <c r="M49" s="588"/>
      <c r="N49" s="588"/>
      <c r="O49" s="573"/>
      <c r="S49" s="564"/>
    </row>
    <row r="50" spans="1:19" ht="12.75">
      <c r="A50" s="600"/>
      <c r="B50" s="601"/>
      <c r="C50" s="586"/>
      <c r="D50" s="602"/>
      <c r="E50" s="586"/>
      <c r="F50" s="586"/>
      <c r="G50" s="586"/>
      <c r="H50" s="586"/>
      <c r="I50" s="586"/>
      <c r="J50" s="586"/>
      <c r="K50" s="586"/>
      <c r="L50" s="603"/>
      <c r="M50" s="603"/>
      <c r="N50" s="604"/>
      <c r="O50" s="573"/>
      <c r="S50" s="564"/>
    </row>
    <row r="51" spans="1:19" ht="12.75">
      <c r="A51" s="565"/>
      <c r="B51" s="565"/>
      <c r="C51" s="566"/>
      <c r="D51" s="567"/>
      <c r="E51" s="566" t="s">
        <v>554</v>
      </c>
      <c r="F51" s="568"/>
      <c r="G51" s="566"/>
      <c r="H51" s="569"/>
      <c r="I51" s="570"/>
      <c r="J51" s="570"/>
      <c r="K51" s="569"/>
      <c r="L51" s="593"/>
      <c r="M51" s="593"/>
      <c r="N51" s="593"/>
      <c r="O51" s="573"/>
      <c r="S51" s="564"/>
    </row>
    <row r="52" spans="1:19" ht="12.75">
      <c r="A52" s="574">
        <v>10</v>
      </c>
      <c r="B52" s="574">
        <v>600</v>
      </c>
      <c r="C52" s="575">
        <v>60014</v>
      </c>
      <c r="D52" s="576" t="s">
        <v>580</v>
      </c>
      <c r="E52" s="575" t="s">
        <v>556</v>
      </c>
      <c r="F52" s="577" t="s">
        <v>561</v>
      </c>
      <c r="G52" s="575"/>
      <c r="H52" s="578"/>
      <c r="I52" s="579"/>
      <c r="J52" s="579"/>
      <c r="K52" s="578"/>
      <c r="L52" s="580">
        <v>500</v>
      </c>
      <c r="M52" s="580"/>
      <c r="N52" s="580"/>
      <c r="O52" s="573"/>
      <c r="S52" s="564"/>
    </row>
    <row r="53" spans="1:19" ht="12.75">
      <c r="A53" s="582"/>
      <c r="B53" s="582"/>
      <c r="C53" s="583"/>
      <c r="D53" s="584"/>
      <c r="E53" s="583"/>
      <c r="F53" s="585"/>
      <c r="G53" s="583"/>
      <c r="H53" s="586"/>
      <c r="I53" s="587"/>
      <c r="J53" s="587"/>
      <c r="K53" s="586"/>
      <c r="L53" s="588"/>
      <c r="M53" s="588"/>
      <c r="N53" s="588"/>
      <c r="O53" s="573"/>
      <c r="S53" s="564"/>
    </row>
    <row r="54" spans="1:19" ht="12.75">
      <c r="A54" s="590"/>
      <c r="B54" s="591"/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2"/>
      <c r="O54" s="573"/>
      <c r="S54" s="564"/>
    </row>
    <row r="55" spans="1:19" ht="12.75">
      <c r="A55" s="565"/>
      <c r="B55" s="565"/>
      <c r="C55" s="566"/>
      <c r="D55" s="567" t="s">
        <v>581</v>
      </c>
      <c r="E55" s="566" t="s">
        <v>554</v>
      </c>
      <c r="F55" s="568"/>
      <c r="G55" s="566"/>
      <c r="H55" s="569"/>
      <c r="I55" s="570"/>
      <c r="J55" s="570"/>
      <c r="K55" s="569"/>
      <c r="L55" s="593"/>
      <c r="M55" s="593"/>
      <c r="N55" s="593"/>
      <c r="O55" s="573"/>
      <c r="S55" s="564"/>
    </row>
    <row r="56" spans="1:19" ht="12.75">
      <c r="A56" s="574">
        <v>11</v>
      </c>
      <c r="B56" s="574">
        <v>600</v>
      </c>
      <c r="C56" s="575">
        <v>60014</v>
      </c>
      <c r="D56" s="576" t="s">
        <v>582</v>
      </c>
      <c r="E56" s="575" t="s">
        <v>556</v>
      </c>
      <c r="F56" s="577" t="s">
        <v>583</v>
      </c>
      <c r="G56" s="575"/>
      <c r="H56" s="578"/>
      <c r="I56" s="579"/>
      <c r="J56" s="579"/>
      <c r="K56" s="578"/>
      <c r="L56" s="580">
        <v>270000</v>
      </c>
      <c r="M56" s="580"/>
      <c r="N56" s="580"/>
      <c r="O56" s="573"/>
      <c r="S56" s="564"/>
    </row>
    <row r="57" spans="1:19" ht="12.75">
      <c r="A57" s="582"/>
      <c r="B57" s="582"/>
      <c r="C57" s="583"/>
      <c r="D57" s="584"/>
      <c r="E57" s="583"/>
      <c r="F57" s="585"/>
      <c r="G57" s="583"/>
      <c r="H57" s="586"/>
      <c r="I57" s="587"/>
      <c r="J57" s="587"/>
      <c r="K57" s="586"/>
      <c r="L57" s="588"/>
      <c r="M57" s="588"/>
      <c r="N57" s="588"/>
      <c r="O57" s="573"/>
      <c r="S57" s="564"/>
    </row>
    <row r="58" spans="1:19" ht="12.75">
      <c r="A58" s="590"/>
      <c r="B58" s="605"/>
      <c r="C58" s="605"/>
      <c r="D58" s="605"/>
      <c r="E58" s="605"/>
      <c r="F58" s="605"/>
      <c r="G58" s="605"/>
      <c r="H58" s="605"/>
      <c r="I58" s="605"/>
      <c r="J58" s="605"/>
      <c r="K58" s="605"/>
      <c r="L58" s="605"/>
      <c r="M58" s="605"/>
      <c r="N58" s="606"/>
      <c r="O58" s="573"/>
      <c r="S58" s="564"/>
    </row>
    <row r="59" spans="1:19" ht="12.75">
      <c r="A59" s="565"/>
      <c r="B59" s="565"/>
      <c r="C59" s="566"/>
      <c r="D59" s="567" t="s">
        <v>581</v>
      </c>
      <c r="E59" s="566" t="s">
        <v>554</v>
      </c>
      <c r="F59" s="568"/>
      <c r="G59" s="566"/>
      <c r="H59" s="569"/>
      <c r="I59" s="570"/>
      <c r="J59" s="570"/>
      <c r="K59" s="569"/>
      <c r="L59" s="571"/>
      <c r="M59" s="571"/>
      <c r="N59" s="572"/>
      <c r="O59" s="573"/>
      <c r="S59" s="564"/>
    </row>
    <row r="60" spans="1:19" ht="12.75">
      <c r="A60" s="574">
        <v>12</v>
      </c>
      <c r="B60" s="574">
        <v>600</v>
      </c>
      <c r="C60" s="575">
        <v>60014</v>
      </c>
      <c r="D60" s="576" t="s">
        <v>584</v>
      </c>
      <c r="E60" s="575" t="s">
        <v>556</v>
      </c>
      <c r="F60" s="577" t="s">
        <v>583</v>
      </c>
      <c r="G60" s="575"/>
      <c r="H60" s="578"/>
      <c r="I60" s="579"/>
      <c r="J60" s="579"/>
      <c r="K60" s="578"/>
      <c r="L60" s="580">
        <v>100000</v>
      </c>
      <c r="M60" s="580"/>
      <c r="N60" s="580">
        <v>100000</v>
      </c>
      <c r="O60" s="573"/>
      <c r="S60" s="564"/>
    </row>
    <row r="61" spans="1:19" ht="12.75">
      <c r="A61" s="582"/>
      <c r="B61" s="582"/>
      <c r="C61" s="583"/>
      <c r="D61" s="584"/>
      <c r="E61" s="583"/>
      <c r="F61" s="585"/>
      <c r="G61" s="583"/>
      <c r="H61" s="586"/>
      <c r="I61" s="587"/>
      <c r="J61" s="587"/>
      <c r="K61" s="586"/>
      <c r="L61" s="588"/>
      <c r="M61" s="588"/>
      <c r="N61" s="588"/>
      <c r="O61" s="573"/>
      <c r="S61" s="564"/>
    </row>
    <row r="62" spans="1:19" ht="12.75">
      <c r="A62" s="590"/>
      <c r="B62" s="591"/>
      <c r="C62" s="591"/>
      <c r="D62" s="591"/>
      <c r="E62" s="591"/>
      <c r="F62" s="591"/>
      <c r="G62" s="591"/>
      <c r="H62" s="591"/>
      <c r="I62" s="591"/>
      <c r="J62" s="591"/>
      <c r="K62" s="591"/>
      <c r="L62" s="591"/>
      <c r="M62" s="591"/>
      <c r="N62" s="592"/>
      <c r="O62" s="573"/>
      <c r="S62" s="564"/>
    </row>
    <row r="63" spans="1:19" ht="12.75">
      <c r="A63" s="565"/>
      <c r="B63" s="565"/>
      <c r="C63" s="566"/>
      <c r="D63" s="567"/>
      <c r="E63" s="566" t="s">
        <v>554</v>
      </c>
      <c r="F63" s="568"/>
      <c r="G63" s="566"/>
      <c r="H63" s="569"/>
      <c r="I63" s="570"/>
      <c r="J63" s="570"/>
      <c r="K63" s="569"/>
      <c r="L63" s="593"/>
      <c r="M63" s="593"/>
      <c r="N63" s="593"/>
      <c r="O63" s="573"/>
      <c r="S63" s="564"/>
    </row>
    <row r="64" spans="1:19" ht="12.75">
      <c r="A64" s="574">
        <v>13</v>
      </c>
      <c r="B64" s="574">
        <v>600</v>
      </c>
      <c r="C64" s="575">
        <v>60014</v>
      </c>
      <c r="D64" s="576" t="s">
        <v>585</v>
      </c>
      <c r="E64" s="575" t="s">
        <v>556</v>
      </c>
      <c r="F64" s="577" t="s">
        <v>583</v>
      </c>
      <c r="G64" s="575"/>
      <c r="H64" s="578"/>
      <c r="I64" s="579"/>
      <c r="J64" s="579"/>
      <c r="K64" s="578"/>
      <c r="L64" s="580">
        <v>150000</v>
      </c>
      <c r="M64" s="580"/>
      <c r="N64" s="580"/>
      <c r="O64" s="573"/>
      <c r="S64" s="564"/>
    </row>
    <row r="65" spans="1:19" ht="12.75">
      <c r="A65" s="582"/>
      <c r="B65" s="582"/>
      <c r="C65" s="583"/>
      <c r="D65" s="584" t="s">
        <v>586</v>
      </c>
      <c r="E65" s="583"/>
      <c r="F65" s="585"/>
      <c r="G65" s="583"/>
      <c r="H65" s="586"/>
      <c r="I65" s="587"/>
      <c r="J65" s="587"/>
      <c r="K65" s="586"/>
      <c r="L65" s="588"/>
      <c r="M65" s="588"/>
      <c r="N65" s="588"/>
      <c r="O65" s="573"/>
      <c r="S65" s="564"/>
    </row>
    <row r="66" spans="1:19" ht="12.75">
      <c r="A66" s="590"/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2"/>
      <c r="O66" s="573"/>
      <c r="S66" s="564"/>
    </row>
    <row r="67" spans="1:19" ht="12.75">
      <c r="A67" s="565"/>
      <c r="B67" s="565"/>
      <c r="C67" s="566"/>
      <c r="D67" s="567" t="s">
        <v>587</v>
      </c>
      <c r="E67" s="566" t="s">
        <v>554</v>
      </c>
      <c r="F67" s="568"/>
      <c r="G67" s="566"/>
      <c r="H67" s="569"/>
      <c r="I67" s="570"/>
      <c r="J67" s="570"/>
      <c r="K67" s="569"/>
      <c r="L67" s="593"/>
      <c r="M67" s="593"/>
      <c r="N67" s="593"/>
      <c r="O67" s="573"/>
      <c r="S67" s="564"/>
    </row>
    <row r="68" spans="1:19" ht="12.75">
      <c r="A68" s="574">
        <v>14</v>
      </c>
      <c r="B68" s="574">
        <v>600</v>
      </c>
      <c r="C68" s="575">
        <v>60014</v>
      </c>
      <c r="D68" s="576" t="s">
        <v>588</v>
      </c>
      <c r="E68" s="575" t="s">
        <v>556</v>
      </c>
      <c r="F68" s="577">
        <v>2008</v>
      </c>
      <c r="G68" s="575"/>
      <c r="H68" s="578"/>
      <c r="I68" s="579"/>
      <c r="J68" s="579"/>
      <c r="K68" s="578"/>
      <c r="L68" s="580">
        <v>500</v>
      </c>
      <c r="M68" s="580"/>
      <c r="N68" s="580"/>
      <c r="O68" s="573"/>
      <c r="S68" s="564"/>
    </row>
    <row r="69" spans="1:19" ht="12.75">
      <c r="A69" s="582"/>
      <c r="B69" s="582"/>
      <c r="C69" s="583"/>
      <c r="D69" s="584"/>
      <c r="E69" s="583"/>
      <c r="F69" s="585"/>
      <c r="G69" s="583"/>
      <c r="H69" s="586"/>
      <c r="I69" s="587"/>
      <c r="J69" s="587"/>
      <c r="K69" s="586"/>
      <c r="L69" s="588"/>
      <c r="M69" s="588"/>
      <c r="N69" s="588"/>
      <c r="O69" s="573"/>
      <c r="S69" s="564"/>
    </row>
    <row r="70" spans="1:19" ht="12.75">
      <c r="A70" s="590"/>
      <c r="B70" s="591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2"/>
      <c r="O70" s="573"/>
      <c r="S70" s="564"/>
    </row>
    <row r="71" spans="1:19" ht="12.75">
      <c r="A71" s="565"/>
      <c r="B71" s="565"/>
      <c r="C71" s="566"/>
      <c r="D71" s="607"/>
      <c r="E71" s="566" t="s">
        <v>554</v>
      </c>
      <c r="F71" s="568"/>
      <c r="G71" s="566"/>
      <c r="H71" s="569"/>
      <c r="I71" s="570"/>
      <c r="J71" s="570"/>
      <c r="K71" s="569"/>
      <c r="L71" s="571"/>
      <c r="M71" s="571"/>
      <c r="N71" s="572"/>
      <c r="O71" s="573"/>
      <c r="S71" s="564"/>
    </row>
    <row r="72" spans="1:19" ht="12.75">
      <c r="A72" s="574">
        <v>15</v>
      </c>
      <c r="B72" s="574">
        <v>600</v>
      </c>
      <c r="C72" s="575">
        <v>60014</v>
      </c>
      <c r="D72" s="607" t="s">
        <v>589</v>
      </c>
      <c r="E72" s="575" t="s">
        <v>556</v>
      </c>
      <c r="F72" s="577">
        <v>2008</v>
      </c>
      <c r="G72" s="575"/>
      <c r="H72" s="578"/>
      <c r="I72" s="579"/>
      <c r="J72" s="579"/>
      <c r="K72" s="578"/>
      <c r="L72" s="580">
        <v>150000</v>
      </c>
      <c r="M72" s="608"/>
      <c r="N72" s="580">
        <v>150000</v>
      </c>
      <c r="O72" s="573"/>
      <c r="S72" s="564"/>
    </row>
    <row r="73" spans="1:19" ht="12.75">
      <c r="A73" s="582"/>
      <c r="B73" s="582"/>
      <c r="C73" s="583"/>
      <c r="D73" s="584"/>
      <c r="E73" s="583"/>
      <c r="F73" s="585"/>
      <c r="G73" s="583"/>
      <c r="H73" s="586"/>
      <c r="I73" s="587"/>
      <c r="J73" s="587"/>
      <c r="K73" s="586"/>
      <c r="L73" s="609"/>
      <c r="M73" s="609"/>
      <c r="N73" s="589"/>
      <c r="O73" s="573"/>
      <c r="S73" s="564"/>
    </row>
    <row r="74" spans="1:19" ht="12.75">
      <c r="A74" s="600"/>
      <c r="B74" s="601"/>
      <c r="C74" s="586"/>
      <c r="D74" s="602"/>
      <c r="E74" s="586"/>
      <c r="F74" s="586"/>
      <c r="G74" s="586"/>
      <c r="H74" s="586"/>
      <c r="I74" s="586"/>
      <c r="J74" s="586"/>
      <c r="K74" s="586"/>
      <c r="L74" s="586"/>
      <c r="M74" s="586"/>
      <c r="N74" s="610"/>
      <c r="O74" s="573"/>
      <c r="S74" s="564"/>
    </row>
    <row r="75" spans="1:19" ht="12.75">
      <c r="A75" s="565"/>
      <c r="B75" s="565"/>
      <c r="C75" s="566"/>
      <c r="D75" s="567"/>
      <c r="E75" s="566" t="s">
        <v>554</v>
      </c>
      <c r="F75" s="568"/>
      <c r="G75" s="566"/>
      <c r="H75" s="569"/>
      <c r="I75" s="570"/>
      <c r="J75" s="570"/>
      <c r="K75" s="569"/>
      <c r="L75" s="593"/>
      <c r="M75" s="593"/>
      <c r="N75" s="593"/>
      <c r="O75" s="573"/>
      <c r="S75" s="564"/>
    </row>
    <row r="76" spans="1:19" ht="12.75">
      <c r="A76" s="574">
        <v>16</v>
      </c>
      <c r="B76" s="574">
        <v>600</v>
      </c>
      <c r="C76" s="575">
        <v>60014</v>
      </c>
      <c r="D76" s="576" t="s">
        <v>590</v>
      </c>
      <c r="E76" s="575" t="s">
        <v>556</v>
      </c>
      <c r="F76" s="577">
        <v>2008</v>
      </c>
      <c r="G76" s="575"/>
      <c r="H76" s="578"/>
      <c r="I76" s="579"/>
      <c r="J76" s="579"/>
      <c r="K76" s="578"/>
      <c r="L76" s="580">
        <v>150000</v>
      </c>
      <c r="M76" s="580"/>
      <c r="N76" s="580">
        <v>150000</v>
      </c>
      <c r="O76" s="573"/>
      <c r="S76" s="564"/>
    </row>
    <row r="77" spans="1:19" ht="12.75">
      <c r="A77" s="582"/>
      <c r="B77" s="582"/>
      <c r="C77" s="583"/>
      <c r="D77" s="584"/>
      <c r="E77" s="583"/>
      <c r="F77" s="585"/>
      <c r="G77" s="583"/>
      <c r="H77" s="586"/>
      <c r="I77" s="587"/>
      <c r="J77" s="587"/>
      <c r="K77" s="586"/>
      <c r="L77" s="588"/>
      <c r="M77" s="588"/>
      <c r="N77" s="588"/>
      <c r="O77" s="573"/>
      <c r="S77" s="564"/>
    </row>
    <row r="78" spans="1:19" ht="12.75">
      <c r="A78" s="600"/>
      <c r="B78" s="601"/>
      <c r="C78" s="586"/>
      <c r="D78" s="602"/>
      <c r="E78" s="586"/>
      <c r="F78" s="586"/>
      <c r="G78" s="586"/>
      <c r="H78" s="586"/>
      <c r="I78" s="586"/>
      <c r="J78" s="586"/>
      <c r="K78" s="586"/>
      <c r="L78" s="611"/>
      <c r="M78" s="611"/>
      <c r="N78" s="612"/>
      <c r="O78" s="573"/>
      <c r="S78" s="564"/>
    </row>
    <row r="79" spans="1:19" ht="12.75">
      <c r="A79" s="565"/>
      <c r="B79" s="565"/>
      <c r="C79" s="566"/>
      <c r="D79" s="567" t="s">
        <v>591</v>
      </c>
      <c r="E79" s="566" t="s">
        <v>554</v>
      </c>
      <c r="F79" s="566"/>
      <c r="G79" s="566"/>
      <c r="H79" s="566"/>
      <c r="I79" s="566"/>
      <c r="J79" s="566"/>
      <c r="K79" s="566"/>
      <c r="L79" s="593"/>
      <c r="M79" s="593"/>
      <c r="N79" s="593"/>
      <c r="O79" s="573"/>
      <c r="S79" s="564"/>
    </row>
    <row r="80" spans="1:19" ht="12.75">
      <c r="A80" s="574">
        <v>17</v>
      </c>
      <c r="B80" s="574">
        <v>600</v>
      </c>
      <c r="C80" s="575">
        <v>60014</v>
      </c>
      <c r="D80" s="576" t="s">
        <v>592</v>
      </c>
      <c r="E80" s="575" t="s">
        <v>556</v>
      </c>
      <c r="F80" s="575">
        <v>2008</v>
      </c>
      <c r="G80" s="575"/>
      <c r="H80" s="575"/>
      <c r="I80" s="575"/>
      <c r="J80" s="575"/>
      <c r="K80" s="575"/>
      <c r="L80" s="580">
        <v>35000</v>
      </c>
      <c r="M80" s="580"/>
      <c r="N80" s="580"/>
      <c r="O80" s="573"/>
      <c r="S80" s="564"/>
    </row>
    <row r="81" spans="1:19" ht="12.75">
      <c r="A81" s="582"/>
      <c r="B81" s="582"/>
      <c r="C81" s="583"/>
      <c r="D81" s="584"/>
      <c r="E81" s="583"/>
      <c r="F81" s="583"/>
      <c r="G81" s="583"/>
      <c r="H81" s="583"/>
      <c r="I81" s="583"/>
      <c r="J81" s="583"/>
      <c r="K81" s="583"/>
      <c r="L81" s="588"/>
      <c r="M81" s="588"/>
      <c r="N81" s="588"/>
      <c r="O81" s="573"/>
      <c r="S81" s="564"/>
    </row>
    <row r="82" spans="1:19" ht="12.75">
      <c r="A82" s="600"/>
      <c r="B82" s="601"/>
      <c r="C82" s="586"/>
      <c r="D82" s="602"/>
      <c r="E82" s="586"/>
      <c r="F82" s="586"/>
      <c r="G82" s="586"/>
      <c r="H82" s="586"/>
      <c r="I82" s="586"/>
      <c r="J82" s="586"/>
      <c r="K82" s="586"/>
      <c r="L82" s="611"/>
      <c r="M82" s="611"/>
      <c r="N82" s="612"/>
      <c r="O82" s="573"/>
      <c r="S82" s="564"/>
    </row>
    <row r="83" spans="1:19" ht="12.75">
      <c r="A83" s="565"/>
      <c r="B83" s="565"/>
      <c r="C83" s="566"/>
      <c r="D83" s="567"/>
      <c r="E83" s="566" t="s">
        <v>554</v>
      </c>
      <c r="F83" s="566"/>
      <c r="G83" s="566"/>
      <c r="H83" s="566"/>
      <c r="I83" s="566"/>
      <c r="J83" s="566"/>
      <c r="K83" s="566"/>
      <c r="L83" s="593"/>
      <c r="M83" s="593"/>
      <c r="N83" s="593"/>
      <c r="O83" s="573"/>
      <c r="S83" s="564"/>
    </row>
    <row r="84" spans="1:19" ht="12.75">
      <c r="A84" s="574">
        <v>18</v>
      </c>
      <c r="B84" s="574">
        <v>600</v>
      </c>
      <c r="C84" s="575">
        <v>60014</v>
      </c>
      <c r="D84" s="576" t="s">
        <v>593</v>
      </c>
      <c r="E84" s="575" t="s">
        <v>556</v>
      </c>
      <c r="F84" s="575">
        <v>2008</v>
      </c>
      <c r="G84" s="575"/>
      <c r="H84" s="575"/>
      <c r="I84" s="575"/>
      <c r="J84" s="575"/>
      <c r="K84" s="575"/>
      <c r="L84" s="580">
        <v>80000</v>
      </c>
      <c r="M84" s="580"/>
      <c r="N84" s="580"/>
      <c r="O84" s="573"/>
      <c r="S84" s="564"/>
    </row>
    <row r="85" spans="1:19" ht="12.75">
      <c r="A85" s="582"/>
      <c r="B85" s="582"/>
      <c r="C85" s="583"/>
      <c r="D85" s="584"/>
      <c r="E85" s="583"/>
      <c r="F85" s="583"/>
      <c r="G85" s="583"/>
      <c r="H85" s="583"/>
      <c r="I85" s="583"/>
      <c r="J85" s="583"/>
      <c r="K85" s="583"/>
      <c r="L85" s="588"/>
      <c r="M85" s="588"/>
      <c r="N85" s="588"/>
      <c r="O85" s="573"/>
      <c r="S85" s="564"/>
    </row>
    <row r="86" spans="1:19" ht="12.75">
      <c r="A86" s="590"/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2"/>
      <c r="O86" s="573"/>
      <c r="S86" s="564"/>
    </row>
    <row r="87" spans="1:19" ht="12.75">
      <c r="A87" s="565"/>
      <c r="B87" s="613"/>
      <c r="C87" s="565"/>
      <c r="D87" s="614"/>
      <c r="E87" s="613"/>
      <c r="F87" s="615"/>
      <c r="G87" s="616"/>
      <c r="H87" s="616"/>
      <c r="I87" s="616"/>
      <c r="J87" s="616"/>
      <c r="K87" s="616"/>
      <c r="L87" s="615"/>
      <c r="M87" s="616"/>
      <c r="N87" s="615"/>
      <c r="O87" s="573"/>
      <c r="S87" s="564"/>
    </row>
    <row r="88" spans="1:19" ht="12.75">
      <c r="A88" s="574">
        <v>17</v>
      </c>
      <c r="B88" s="617">
        <v>700</v>
      </c>
      <c r="C88" s="574">
        <v>70005</v>
      </c>
      <c r="D88" s="618" t="s">
        <v>594</v>
      </c>
      <c r="E88" s="617" t="s">
        <v>595</v>
      </c>
      <c r="F88" s="574" t="s">
        <v>596</v>
      </c>
      <c r="G88" s="619"/>
      <c r="H88" s="619"/>
      <c r="I88" s="619"/>
      <c r="J88" s="619"/>
      <c r="K88" s="619"/>
      <c r="L88" s="620">
        <v>250000</v>
      </c>
      <c r="M88" s="619"/>
      <c r="N88" s="621"/>
      <c r="O88" s="573"/>
      <c r="S88" s="564"/>
    </row>
    <row r="89" spans="1:19" ht="12.75">
      <c r="A89" s="574"/>
      <c r="B89" s="617"/>
      <c r="C89" s="574"/>
      <c r="D89" s="618" t="s">
        <v>597</v>
      </c>
      <c r="E89" s="617" t="s">
        <v>598</v>
      </c>
      <c r="F89" s="621"/>
      <c r="G89" s="619"/>
      <c r="H89" s="619"/>
      <c r="I89" s="619"/>
      <c r="J89" s="619"/>
      <c r="K89" s="619"/>
      <c r="L89" s="621"/>
      <c r="M89" s="619"/>
      <c r="N89" s="621"/>
      <c r="O89" s="573"/>
      <c r="S89" s="564"/>
    </row>
    <row r="90" spans="1:19" ht="12.75">
      <c r="A90" s="582"/>
      <c r="B90" s="601"/>
      <c r="C90" s="582"/>
      <c r="D90" s="622"/>
      <c r="E90" s="601" t="s">
        <v>599</v>
      </c>
      <c r="F90" s="623"/>
      <c r="G90" s="624"/>
      <c r="H90" s="624"/>
      <c r="I90" s="624"/>
      <c r="J90" s="624"/>
      <c r="K90" s="624"/>
      <c r="L90" s="623"/>
      <c r="M90" s="624"/>
      <c r="N90" s="623"/>
      <c r="O90" s="573"/>
      <c r="S90" s="564"/>
    </row>
    <row r="91" spans="1:19" ht="12.75">
      <c r="A91" s="625"/>
      <c r="B91" s="626"/>
      <c r="C91" s="626"/>
      <c r="D91" s="626"/>
      <c r="E91" s="626"/>
      <c r="F91" s="626"/>
      <c r="G91" s="626"/>
      <c r="H91" s="626"/>
      <c r="I91" s="626"/>
      <c r="J91" s="626"/>
      <c r="K91" s="626"/>
      <c r="L91" s="626"/>
      <c r="M91" s="626"/>
      <c r="N91" s="627"/>
      <c r="O91" s="573"/>
      <c r="S91" s="564"/>
    </row>
    <row r="92" spans="1:19" ht="12.75">
      <c r="A92" s="565"/>
      <c r="B92" s="613"/>
      <c r="C92" s="565"/>
      <c r="D92" s="614"/>
      <c r="E92" s="613"/>
      <c r="F92" s="565"/>
      <c r="G92" s="616"/>
      <c r="H92" s="616"/>
      <c r="I92" s="616"/>
      <c r="J92" s="616"/>
      <c r="K92" s="616"/>
      <c r="L92" s="615"/>
      <c r="M92" s="616"/>
      <c r="N92" s="615"/>
      <c r="O92" s="573"/>
      <c r="S92" s="564"/>
    </row>
    <row r="93" spans="1:19" ht="12.75">
      <c r="A93" s="574">
        <v>18</v>
      </c>
      <c r="B93" s="617">
        <v>700</v>
      </c>
      <c r="C93" s="574">
        <v>70005</v>
      </c>
      <c r="D93" s="618" t="s">
        <v>600</v>
      </c>
      <c r="E93" s="617" t="s">
        <v>595</v>
      </c>
      <c r="F93" s="574" t="s">
        <v>596</v>
      </c>
      <c r="G93" s="619"/>
      <c r="H93" s="619"/>
      <c r="I93" s="619"/>
      <c r="J93" s="619"/>
      <c r="K93" s="619"/>
      <c r="L93" s="620">
        <v>150000</v>
      </c>
      <c r="M93" s="619"/>
      <c r="N93" s="621"/>
      <c r="O93" s="573"/>
      <c r="S93" s="564"/>
    </row>
    <row r="94" spans="1:19" ht="12.75">
      <c r="A94" s="574"/>
      <c r="B94" s="617"/>
      <c r="C94" s="574"/>
      <c r="D94" s="618" t="s">
        <v>601</v>
      </c>
      <c r="E94" s="617" t="s">
        <v>602</v>
      </c>
      <c r="F94" s="574"/>
      <c r="G94" s="619"/>
      <c r="H94" s="619"/>
      <c r="I94" s="619"/>
      <c r="J94" s="619"/>
      <c r="K94" s="619"/>
      <c r="L94" s="621"/>
      <c r="M94" s="619"/>
      <c r="N94" s="621"/>
      <c r="O94" s="573"/>
      <c r="S94" s="564"/>
    </row>
    <row r="95" spans="1:19" ht="12.75">
      <c r="A95" s="582"/>
      <c r="B95" s="601"/>
      <c r="C95" s="582"/>
      <c r="D95" s="622" t="s">
        <v>603</v>
      </c>
      <c r="E95" s="601" t="s">
        <v>599</v>
      </c>
      <c r="F95" s="582"/>
      <c r="G95" s="624"/>
      <c r="H95" s="624"/>
      <c r="I95" s="624"/>
      <c r="J95" s="624"/>
      <c r="K95" s="624"/>
      <c r="L95" s="623"/>
      <c r="M95" s="624"/>
      <c r="N95" s="623"/>
      <c r="O95" s="573"/>
      <c r="S95" s="564"/>
    </row>
    <row r="96" spans="1:19" ht="12.75">
      <c r="A96" s="625"/>
      <c r="B96" s="626"/>
      <c r="C96" s="626"/>
      <c r="D96" s="626"/>
      <c r="E96" s="626"/>
      <c r="F96" s="626"/>
      <c r="G96" s="626"/>
      <c r="H96" s="626"/>
      <c r="I96" s="626"/>
      <c r="J96" s="626"/>
      <c r="K96" s="626"/>
      <c r="L96" s="626"/>
      <c r="M96" s="626"/>
      <c r="N96" s="627"/>
      <c r="O96" s="573"/>
      <c r="S96" s="564"/>
    </row>
    <row r="97" spans="1:19" ht="12.75">
      <c r="A97" s="565"/>
      <c r="B97" s="613"/>
      <c r="C97" s="565"/>
      <c r="D97" s="628"/>
      <c r="E97" s="565"/>
      <c r="F97" s="565"/>
      <c r="G97" s="616"/>
      <c r="H97" s="616"/>
      <c r="I97" s="616"/>
      <c r="J97" s="616"/>
      <c r="K97" s="616"/>
      <c r="L97" s="615"/>
      <c r="M97" s="616"/>
      <c r="N97" s="615"/>
      <c r="O97" s="573"/>
      <c r="S97" s="564"/>
    </row>
    <row r="98" spans="1:19" ht="12.75">
      <c r="A98" s="574">
        <v>19</v>
      </c>
      <c r="B98" s="617">
        <v>700</v>
      </c>
      <c r="C98" s="574">
        <v>70005</v>
      </c>
      <c r="D98" s="629" t="s">
        <v>604</v>
      </c>
      <c r="E98" s="574" t="s">
        <v>595</v>
      </c>
      <c r="F98" s="574" t="s">
        <v>605</v>
      </c>
      <c r="G98" s="619"/>
      <c r="H98" s="619"/>
      <c r="I98" s="619"/>
      <c r="J98" s="619"/>
      <c r="K98" s="619"/>
      <c r="L98" s="620">
        <v>100000</v>
      </c>
      <c r="M98" s="619"/>
      <c r="N98" s="621"/>
      <c r="O98" s="573"/>
      <c r="S98" s="564"/>
    </row>
    <row r="99" spans="1:19" ht="12.75">
      <c r="A99" s="574"/>
      <c r="B99" s="617"/>
      <c r="C99" s="574"/>
      <c r="D99" s="629" t="s">
        <v>606</v>
      </c>
      <c r="E99" s="574" t="s">
        <v>602</v>
      </c>
      <c r="F99" s="574"/>
      <c r="G99" s="619"/>
      <c r="H99" s="619"/>
      <c r="I99" s="619"/>
      <c r="J99" s="619"/>
      <c r="K99" s="619"/>
      <c r="L99" s="621"/>
      <c r="M99" s="619"/>
      <c r="N99" s="621"/>
      <c r="O99" s="573"/>
      <c r="S99" s="564"/>
    </row>
    <row r="100" spans="1:19" ht="12.75">
      <c r="A100" s="574"/>
      <c r="B100" s="617"/>
      <c r="C100" s="574"/>
      <c r="D100" s="630" t="s">
        <v>607</v>
      </c>
      <c r="E100" s="574" t="s">
        <v>599</v>
      </c>
      <c r="F100" s="574"/>
      <c r="G100" s="619"/>
      <c r="H100" s="619"/>
      <c r="I100" s="619"/>
      <c r="J100" s="619"/>
      <c r="K100" s="619"/>
      <c r="L100" s="621"/>
      <c r="M100" s="619"/>
      <c r="N100" s="621"/>
      <c r="O100" s="573"/>
      <c r="S100" s="564"/>
    </row>
    <row r="101" spans="1:19" ht="12.75">
      <c r="A101" s="582"/>
      <c r="B101" s="601"/>
      <c r="C101" s="582"/>
      <c r="D101" s="631"/>
      <c r="E101" s="582"/>
      <c r="F101" s="582"/>
      <c r="G101" s="624"/>
      <c r="H101" s="624"/>
      <c r="I101" s="624"/>
      <c r="J101" s="624"/>
      <c r="K101" s="624"/>
      <c r="L101" s="623"/>
      <c r="M101" s="624"/>
      <c r="N101" s="623"/>
      <c r="O101" s="573"/>
      <c r="S101" s="564"/>
    </row>
    <row r="102" spans="1:19" ht="12.75">
      <c r="A102" s="625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7"/>
      <c r="O102" s="573"/>
      <c r="S102" s="564"/>
    </row>
    <row r="103" spans="1:19" ht="12.75">
      <c r="A103" s="565"/>
      <c r="B103" s="613"/>
      <c r="C103" s="565"/>
      <c r="D103" s="632"/>
      <c r="E103" s="565"/>
      <c r="F103" s="613"/>
      <c r="G103" s="616"/>
      <c r="H103" s="616"/>
      <c r="I103" s="616"/>
      <c r="J103" s="616"/>
      <c r="K103" s="616"/>
      <c r="L103" s="615"/>
      <c r="M103" s="633"/>
      <c r="N103" s="615"/>
      <c r="O103" s="573"/>
      <c r="S103" s="564"/>
    </row>
    <row r="104" spans="1:19" ht="12.75">
      <c r="A104" s="574">
        <v>20</v>
      </c>
      <c r="B104" s="617">
        <v>700</v>
      </c>
      <c r="C104" s="574">
        <v>70005</v>
      </c>
      <c r="D104" s="628" t="s">
        <v>608</v>
      </c>
      <c r="E104" s="574" t="s">
        <v>609</v>
      </c>
      <c r="F104" s="617">
        <v>2008</v>
      </c>
      <c r="G104" s="619"/>
      <c r="H104" s="619"/>
      <c r="I104" s="619"/>
      <c r="J104" s="619"/>
      <c r="K104" s="619"/>
      <c r="L104" s="620">
        <v>110000</v>
      </c>
      <c r="M104" s="634"/>
      <c r="N104" s="621"/>
      <c r="O104" s="573"/>
      <c r="S104" s="564"/>
    </row>
    <row r="105" spans="1:19" ht="12.75">
      <c r="A105" s="574"/>
      <c r="B105" s="617"/>
      <c r="C105" s="574"/>
      <c r="D105" s="628" t="s">
        <v>610</v>
      </c>
      <c r="E105" s="574" t="s">
        <v>602</v>
      </c>
      <c r="F105" s="617"/>
      <c r="G105" s="619"/>
      <c r="H105" s="619"/>
      <c r="I105" s="619"/>
      <c r="J105" s="619"/>
      <c r="K105" s="619"/>
      <c r="L105" s="621"/>
      <c r="M105" s="634"/>
      <c r="N105" s="621"/>
      <c r="O105" s="573"/>
      <c r="S105" s="564"/>
    </row>
    <row r="106" spans="1:19" ht="12.75">
      <c r="A106" s="582"/>
      <c r="B106" s="617"/>
      <c r="C106" s="582"/>
      <c r="D106" s="628"/>
      <c r="E106" s="582" t="s">
        <v>599</v>
      </c>
      <c r="F106" s="617"/>
      <c r="G106" s="619"/>
      <c r="H106" s="619"/>
      <c r="I106" s="619"/>
      <c r="J106" s="619"/>
      <c r="K106" s="619"/>
      <c r="L106" s="623"/>
      <c r="M106" s="635"/>
      <c r="N106" s="623"/>
      <c r="O106" s="573"/>
      <c r="S106" s="564"/>
    </row>
    <row r="107" spans="1:19" ht="12.75">
      <c r="A107" s="625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8"/>
      <c r="O107" s="573"/>
      <c r="S107" s="564"/>
    </row>
    <row r="108" spans="1:19" ht="12.75">
      <c r="A108" s="574"/>
      <c r="B108" s="574"/>
      <c r="C108" s="575"/>
      <c r="D108" s="576"/>
      <c r="E108" s="575" t="s">
        <v>611</v>
      </c>
      <c r="F108" s="577"/>
      <c r="G108" s="575"/>
      <c r="H108" s="578"/>
      <c r="I108" s="579"/>
      <c r="J108" s="579"/>
      <c r="K108" s="578"/>
      <c r="L108" s="608"/>
      <c r="M108" s="608"/>
      <c r="N108" s="581"/>
      <c r="O108" s="573"/>
      <c r="S108" s="564"/>
    </row>
    <row r="109" spans="1:19" ht="12.75">
      <c r="A109" s="574">
        <v>21</v>
      </c>
      <c r="B109" s="574">
        <v>710</v>
      </c>
      <c r="C109" s="575">
        <v>71015</v>
      </c>
      <c r="D109" s="607" t="s">
        <v>612</v>
      </c>
      <c r="E109" s="575" t="s">
        <v>613</v>
      </c>
      <c r="F109" s="577">
        <v>2008</v>
      </c>
      <c r="G109" s="575"/>
      <c r="H109" s="578"/>
      <c r="I109" s="579"/>
      <c r="J109" s="579"/>
      <c r="K109" s="578"/>
      <c r="L109" s="580"/>
      <c r="M109" s="580">
        <v>7000</v>
      </c>
      <c r="N109" s="580"/>
      <c r="O109" s="573"/>
      <c r="S109" s="564"/>
    </row>
    <row r="110" spans="1:19" ht="12.75">
      <c r="A110" s="574"/>
      <c r="B110" s="574"/>
      <c r="C110" s="575"/>
      <c r="D110" s="607"/>
      <c r="E110" s="575" t="s">
        <v>614</v>
      </c>
      <c r="F110" s="577"/>
      <c r="G110" s="575"/>
      <c r="H110" s="578"/>
      <c r="I110" s="579"/>
      <c r="J110" s="579"/>
      <c r="K110" s="578"/>
      <c r="L110" s="608"/>
      <c r="M110" s="608"/>
      <c r="N110" s="580"/>
      <c r="O110" s="573"/>
      <c r="S110" s="564"/>
    </row>
    <row r="111" spans="1:19" ht="12.75">
      <c r="A111" s="590"/>
      <c r="B111" s="636"/>
      <c r="C111" s="636"/>
      <c r="D111" s="636"/>
      <c r="E111" s="636"/>
      <c r="F111" s="636"/>
      <c r="G111" s="636"/>
      <c r="H111" s="636"/>
      <c r="I111" s="636"/>
      <c r="J111" s="636"/>
      <c r="K111" s="636"/>
      <c r="L111" s="636"/>
      <c r="M111" s="636"/>
      <c r="N111" s="637"/>
      <c r="O111" s="573"/>
      <c r="S111" s="564"/>
    </row>
    <row r="112" spans="1:19" ht="12.75">
      <c r="A112" s="615"/>
      <c r="B112" s="638"/>
      <c r="C112" s="639"/>
      <c r="D112" s="640"/>
      <c r="E112" s="578" t="s">
        <v>609</v>
      </c>
      <c r="F112" s="640"/>
      <c r="G112" s="641"/>
      <c r="H112" s="641"/>
      <c r="I112" s="641"/>
      <c r="J112" s="641"/>
      <c r="K112" s="641"/>
      <c r="L112" s="642"/>
      <c r="M112" s="640"/>
      <c r="N112" s="640"/>
      <c r="O112" s="573"/>
      <c r="S112" s="564"/>
    </row>
    <row r="113" spans="1:19" ht="12.75">
      <c r="A113" s="574">
        <v>22</v>
      </c>
      <c r="B113" s="643">
        <v>750</v>
      </c>
      <c r="C113" s="639">
        <v>75020</v>
      </c>
      <c r="D113" s="644" t="s">
        <v>612</v>
      </c>
      <c r="E113" s="578" t="s">
        <v>602</v>
      </c>
      <c r="F113" s="643">
        <v>2008</v>
      </c>
      <c r="G113" s="641"/>
      <c r="H113" s="641"/>
      <c r="I113" s="641"/>
      <c r="J113" s="641"/>
      <c r="K113" s="641"/>
      <c r="L113" s="645">
        <v>44000</v>
      </c>
      <c r="M113" s="644"/>
      <c r="N113" s="644"/>
      <c r="O113" s="573"/>
      <c r="S113" s="564"/>
    </row>
    <row r="114" spans="1:19" ht="12.75">
      <c r="A114" s="623"/>
      <c r="B114" s="646"/>
      <c r="C114" s="646"/>
      <c r="D114" s="647"/>
      <c r="E114" s="585" t="s">
        <v>599</v>
      </c>
      <c r="F114" s="647"/>
      <c r="G114" s="648"/>
      <c r="H114" s="648"/>
      <c r="I114" s="648"/>
      <c r="J114" s="648"/>
      <c r="K114" s="648"/>
      <c r="L114" s="649"/>
      <c r="M114" s="647"/>
      <c r="N114" s="647"/>
      <c r="O114" s="573"/>
      <c r="S114" s="564"/>
    </row>
    <row r="115" spans="1:19" ht="12.75">
      <c r="A115" s="650"/>
      <c r="B115" s="639"/>
      <c r="C115" s="639"/>
      <c r="D115" s="641"/>
      <c r="E115" s="578"/>
      <c r="F115" s="641"/>
      <c r="G115" s="641"/>
      <c r="H115" s="641"/>
      <c r="I115" s="641"/>
      <c r="J115" s="641"/>
      <c r="K115" s="641"/>
      <c r="L115" s="642"/>
      <c r="M115" s="641"/>
      <c r="N115" s="651"/>
      <c r="O115" s="573"/>
      <c r="S115" s="564"/>
    </row>
    <row r="116" spans="1:19" ht="12.75">
      <c r="A116" s="615"/>
      <c r="B116" s="638"/>
      <c r="C116" s="638"/>
      <c r="D116" s="640"/>
      <c r="E116" s="566" t="s">
        <v>609</v>
      </c>
      <c r="F116" s="640"/>
      <c r="G116" s="640"/>
      <c r="H116" s="640"/>
      <c r="I116" s="640"/>
      <c r="J116" s="640"/>
      <c r="K116" s="640"/>
      <c r="L116" s="652"/>
      <c r="M116" s="652"/>
      <c r="N116" s="652"/>
      <c r="O116" s="573"/>
      <c r="S116" s="564"/>
    </row>
    <row r="117" spans="1:19" ht="12.75">
      <c r="A117" s="621">
        <v>23</v>
      </c>
      <c r="B117" s="643">
        <v>750</v>
      </c>
      <c r="C117" s="643">
        <v>75020</v>
      </c>
      <c r="D117" s="644" t="s">
        <v>615</v>
      </c>
      <c r="E117" s="575" t="s">
        <v>602</v>
      </c>
      <c r="F117" s="643">
        <v>2008</v>
      </c>
      <c r="G117" s="644"/>
      <c r="H117" s="644"/>
      <c r="I117" s="644"/>
      <c r="J117" s="644"/>
      <c r="K117" s="644"/>
      <c r="L117" s="653">
        <v>4000</v>
      </c>
      <c r="M117" s="653"/>
      <c r="N117" s="653"/>
      <c r="O117" s="573"/>
      <c r="S117" s="564"/>
    </row>
    <row r="118" spans="1:19" ht="12.75">
      <c r="A118" s="623"/>
      <c r="B118" s="646"/>
      <c r="C118" s="646"/>
      <c r="D118" s="647" t="s">
        <v>616</v>
      </c>
      <c r="E118" s="583" t="s">
        <v>599</v>
      </c>
      <c r="F118" s="646"/>
      <c r="G118" s="647"/>
      <c r="H118" s="647"/>
      <c r="I118" s="647"/>
      <c r="J118" s="647"/>
      <c r="K118" s="647"/>
      <c r="L118" s="654"/>
      <c r="M118" s="654"/>
      <c r="N118" s="654"/>
      <c r="O118" s="573"/>
      <c r="S118" s="564"/>
    </row>
    <row r="119" spans="1:19" ht="12.75">
      <c r="A119" s="650"/>
      <c r="B119" s="639"/>
      <c r="C119" s="639"/>
      <c r="D119" s="641"/>
      <c r="E119" s="578"/>
      <c r="F119" s="639"/>
      <c r="G119" s="641"/>
      <c r="H119" s="641"/>
      <c r="I119" s="641"/>
      <c r="J119" s="641"/>
      <c r="K119" s="641"/>
      <c r="L119" s="645"/>
      <c r="M119" s="645"/>
      <c r="N119" s="655"/>
      <c r="O119" s="573"/>
      <c r="S119" s="564"/>
    </row>
    <row r="120" spans="1:19" ht="12.75">
      <c r="A120" s="615"/>
      <c r="B120" s="638"/>
      <c r="C120" s="638"/>
      <c r="D120" s="640" t="s">
        <v>617</v>
      </c>
      <c r="E120" s="566" t="s">
        <v>609</v>
      </c>
      <c r="F120" s="638"/>
      <c r="G120" s="640"/>
      <c r="H120" s="640"/>
      <c r="I120" s="640"/>
      <c r="J120" s="640"/>
      <c r="K120" s="640"/>
      <c r="L120" s="652"/>
      <c r="M120" s="652"/>
      <c r="N120" s="652"/>
      <c r="O120" s="573"/>
      <c r="S120" s="564"/>
    </row>
    <row r="121" spans="1:19" ht="12.75">
      <c r="A121" s="621">
        <v>24</v>
      </c>
      <c r="B121" s="643">
        <v>750</v>
      </c>
      <c r="C121" s="643">
        <v>75020</v>
      </c>
      <c r="D121" s="644" t="s">
        <v>618</v>
      </c>
      <c r="E121" s="578" t="s">
        <v>602</v>
      </c>
      <c r="F121" s="643">
        <v>2008</v>
      </c>
      <c r="G121" s="644"/>
      <c r="H121" s="644"/>
      <c r="I121" s="644"/>
      <c r="J121" s="644"/>
      <c r="K121" s="644"/>
      <c r="L121" s="653">
        <v>25000</v>
      </c>
      <c r="M121" s="653"/>
      <c r="N121" s="653"/>
      <c r="O121" s="573"/>
      <c r="S121" s="564"/>
    </row>
    <row r="122" spans="1:19" ht="12.75">
      <c r="A122" s="623"/>
      <c r="B122" s="646"/>
      <c r="C122" s="646"/>
      <c r="D122" s="647"/>
      <c r="E122" s="585" t="s">
        <v>599</v>
      </c>
      <c r="F122" s="647"/>
      <c r="G122" s="647"/>
      <c r="H122" s="647"/>
      <c r="I122" s="647"/>
      <c r="J122" s="647"/>
      <c r="K122" s="647"/>
      <c r="L122" s="654"/>
      <c r="M122" s="654"/>
      <c r="N122" s="654"/>
      <c r="O122" s="573"/>
      <c r="S122" s="564"/>
    </row>
    <row r="123" spans="1:19" ht="12.75">
      <c r="A123" s="590"/>
      <c r="B123" s="636"/>
      <c r="C123" s="636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7"/>
      <c r="O123" s="573"/>
      <c r="S123" s="564"/>
    </row>
    <row r="124" spans="1:19" ht="12.75">
      <c r="A124" s="574"/>
      <c r="B124" s="574"/>
      <c r="C124" s="575"/>
      <c r="D124" s="576"/>
      <c r="E124" s="575" t="s">
        <v>595</v>
      </c>
      <c r="F124" s="577"/>
      <c r="G124" s="575"/>
      <c r="H124" s="578"/>
      <c r="I124" s="579"/>
      <c r="J124" s="579"/>
      <c r="K124" s="578"/>
      <c r="L124" s="608"/>
      <c r="M124" s="608"/>
      <c r="N124" s="581"/>
      <c r="O124" s="573"/>
      <c r="S124" s="564"/>
    </row>
    <row r="125" spans="1:19" ht="12.75">
      <c r="A125" s="574">
        <v>25</v>
      </c>
      <c r="B125" s="574">
        <v>754</v>
      </c>
      <c r="C125" s="575">
        <v>75411</v>
      </c>
      <c r="D125" s="576" t="s">
        <v>619</v>
      </c>
      <c r="E125" s="575" t="s">
        <v>602</v>
      </c>
      <c r="F125" s="577">
        <v>2008</v>
      </c>
      <c r="G125" s="575"/>
      <c r="H125" s="578"/>
      <c r="I125" s="579"/>
      <c r="J125" s="579"/>
      <c r="K125" s="578"/>
      <c r="L125" s="580">
        <v>550000</v>
      </c>
      <c r="M125" s="580"/>
      <c r="N125" s="580"/>
      <c r="O125" s="573"/>
      <c r="S125" s="564"/>
    </row>
    <row r="126" spans="1:19" ht="12.75">
      <c r="A126" s="574"/>
      <c r="B126" s="574"/>
      <c r="C126" s="575"/>
      <c r="D126" s="576"/>
      <c r="E126" s="575" t="s">
        <v>599</v>
      </c>
      <c r="F126" s="577"/>
      <c r="G126" s="575"/>
      <c r="H126" s="578"/>
      <c r="I126" s="579"/>
      <c r="J126" s="579"/>
      <c r="K126" s="578"/>
      <c r="L126" s="608"/>
      <c r="M126" s="608"/>
      <c r="N126" s="580"/>
      <c r="O126" s="573"/>
      <c r="S126" s="564"/>
    </row>
    <row r="127" spans="1:19" ht="12.75">
      <c r="A127" s="590"/>
      <c r="B127" s="636"/>
      <c r="C127" s="636"/>
      <c r="D127" s="636"/>
      <c r="E127" s="636"/>
      <c r="F127" s="636"/>
      <c r="G127" s="636"/>
      <c r="H127" s="636"/>
      <c r="I127" s="636"/>
      <c r="J127" s="636"/>
      <c r="K127" s="636"/>
      <c r="L127" s="636"/>
      <c r="M127" s="636"/>
      <c r="N127" s="637"/>
      <c r="O127" s="573"/>
      <c r="S127" s="564"/>
    </row>
    <row r="128" spans="1:19" ht="12.75">
      <c r="A128" s="565"/>
      <c r="B128" s="639"/>
      <c r="C128" s="638"/>
      <c r="D128" s="641" t="s">
        <v>620</v>
      </c>
      <c r="E128" s="566" t="s">
        <v>595</v>
      </c>
      <c r="F128" s="656"/>
      <c r="G128" s="641"/>
      <c r="H128" s="641"/>
      <c r="I128" s="641"/>
      <c r="J128" s="641"/>
      <c r="K128" s="641"/>
      <c r="L128" s="640"/>
      <c r="M128" s="640"/>
      <c r="N128" s="640"/>
      <c r="O128" s="573"/>
      <c r="S128" s="564"/>
    </row>
    <row r="129" spans="1:19" ht="12.75">
      <c r="A129" s="574">
        <v>26</v>
      </c>
      <c r="B129" s="639">
        <v>801</v>
      </c>
      <c r="C129" s="643">
        <v>80120</v>
      </c>
      <c r="D129" s="641" t="s">
        <v>621</v>
      </c>
      <c r="E129" s="575" t="s">
        <v>602</v>
      </c>
      <c r="F129" s="657">
        <v>2008</v>
      </c>
      <c r="G129" s="641"/>
      <c r="H129" s="641"/>
      <c r="I129" s="641"/>
      <c r="J129" s="641"/>
      <c r="K129" s="641"/>
      <c r="L129" s="653">
        <v>90000</v>
      </c>
      <c r="M129" s="644"/>
      <c r="N129" s="653">
        <v>90000</v>
      </c>
      <c r="O129" s="573"/>
      <c r="S129" s="564"/>
    </row>
    <row r="130" spans="1:19" ht="12.75">
      <c r="A130" s="621"/>
      <c r="B130" s="639"/>
      <c r="C130" s="643"/>
      <c r="D130" s="641"/>
      <c r="E130" s="575" t="s">
        <v>599</v>
      </c>
      <c r="F130" s="656"/>
      <c r="G130" s="641"/>
      <c r="H130" s="641"/>
      <c r="I130" s="641"/>
      <c r="J130" s="641"/>
      <c r="K130" s="641"/>
      <c r="L130" s="644"/>
      <c r="M130" s="644"/>
      <c r="N130" s="658" t="s">
        <v>622</v>
      </c>
      <c r="O130" s="573"/>
      <c r="S130" s="564"/>
    </row>
    <row r="131" spans="1:19" ht="12.75">
      <c r="A131" s="590"/>
      <c r="B131" s="636"/>
      <c r="C131" s="636"/>
      <c r="D131" s="636"/>
      <c r="E131" s="636"/>
      <c r="F131" s="636"/>
      <c r="G131" s="636"/>
      <c r="H131" s="636"/>
      <c r="I131" s="636"/>
      <c r="J131" s="636"/>
      <c r="K131" s="636"/>
      <c r="L131" s="636"/>
      <c r="M131" s="636"/>
      <c r="N131" s="637"/>
      <c r="O131" s="573"/>
      <c r="S131" s="564"/>
    </row>
    <row r="132" spans="1:19" ht="12.75">
      <c r="A132" s="565"/>
      <c r="B132" s="639"/>
      <c r="C132" s="638"/>
      <c r="D132" s="640" t="s">
        <v>623</v>
      </c>
      <c r="E132" s="566" t="s">
        <v>595</v>
      </c>
      <c r="F132" s="656"/>
      <c r="G132" s="641"/>
      <c r="H132" s="641"/>
      <c r="I132" s="641"/>
      <c r="J132" s="641"/>
      <c r="K132" s="641"/>
      <c r="L132" s="640"/>
      <c r="M132" s="659"/>
      <c r="N132" s="640"/>
      <c r="O132" s="573"/>
      <c r="S132" s="564"/>
    </row>
    <row r="133" spans="1:19" ht="12.75">
      <c r="A133" s="574">
        <v>27</v>
      </c>
      <c r="B133" s="639">
        <v>801</v>
      </c>
      <c r="C133" s="643">
        <v>80120</v>
      </c>
      <c r="D133" s="660" t="s">
        <v>624</v>
      </c>
      <c r="E133" s="575" t="s">
        <v>602</v>
      </c>
      <c r="F133" s="657">
        <v>2008</v>
      </c>
      <c r="G133" s="641"/>
      <c r="H133" s="641"/>
      <c r="I133" s="641"/>
      <c r="J133" s="641"/>
      <c r="K133" s="641"/>
      <c r="L133" s="653">
        <v>350000</v>
      </c>
      <c r="M133" s="661"/>
      <c r="N133" s="653">
        <v>30000</v>
      </c>
      <c r="O133" s="573"/>
      <c r="S133" s="564"/>
    </row>
    <row r="134" spans="1:19" ht="12.75">
      <c r="A134" s="582"/>
      <c r="B134" s="662"/>
      <c r="C134" s="646"/>
      <c r="D134" s="647"/>
      <c r="E134" s="583" t="s">
        <v>599</v>
      </c>
      <c r="F134" s="663"/>
      <c r="G134" s="648"/>
      <c r="H134" s="648"/>
      <c r="I134" s="648"/>
      <c r="J134" s="648"/>
      <c r="K134" s="648"/>
      <c r="L134" s="647"/>
      <c r="M134" s="664"/>
      <c r="N134" s="647"/>
      <c r="O134" s="573"/>
      <c r="S134" s="564"/>
    </row>
    <row r="135" spans="1:19" ht="12.75">
      <c r="A135" s="665"/>
      <c r="B135" s="639"/>
      <c r="C135" s="639"/>
      <c r="D135" s="641"/>
      <c r="E135" s="578"/>
      <c r="F135" s="656"/>
      <c r="G135" s="641"/>
      <c r="H135" s="641"/>
      <c r="I135" s="641"/>
      <c r="J135" s="641"/>
      <c r="K135" s="641"/>
      <c r="L135" s="641"/>
      <c r="M135" s="641"/>
      <c r="N135" s="651"/>
      <c r="O135" s="573"/>
      <c r="S135" s="564"/>
    </row>
    <row r="136" spans="1:19" ht="12.75">
      <c r="A136" s="565"/>
      <c r="B136" s="638"/>
      <c r="C136" s="638"/>
      <c r="D136" s="640" t="s">
        <v>625</v>
      </c>
      <c r="E136" s="566"/>
      <c r="F136" s="666"/>
      <c r="G136" s="640"/>
      <c r="H136" s="640"/>
      <c r="I136" s="640"/>
      <c r="J136" s="640"/>
      <c r="K136" s="640"/>
      <c r="L136" s="640"/>
      <c r="M136" s="640"/>
      <c r="N136" s="640"/>
      <c r="O136" s="573"/>
      <c r="S136" s="564"/>
    </row>
    <row r="137" spans="1:19" ht="12.75">
      <c r="A137" s="574">
        <v>28</v>
      </c>
      <c r="B137" s="643">
        <v>801</v>
      </c>
      <c r="C137" s="643">
        <v>80130</v>
      </c>
      <c r="D137" s="644" t="s">
        <v>626</v>
      </c>
      <c r="E137" s="575" t="s">
        <v>627</v>
      </c>
      <c r="F137" s="667">
        <v>2008</v>
      </c>
      <c r="G137" s="644"/>
      <c r="H137" s="644"/>
      <c r="I137" s="644"/>
      <c r="J137" s="644"/>
      <c r="K137" s="644"/>
      <c r="L137" s="653">
        <v>34000</v>
      </c>
      <c r="M137" s="644"/>
      <c r="N137" s="644"/>
      <c r="O137" s="573"/>
      <c r="S137" s="564"/>
    </row>
    <row r="138" spans="1:19" ht="12.75">
      <c r="A138" s="582"/>
      <c r="B138" s="646"/>
      <c r="C138" s="646"/>
      <c r="D138" s="647"/>
      <c r="E138" s="583"/>
      <c r="F138" s="668"/>
      <c r="G138" s="647"/>
      <c r="H138" s="647"/>
      <c r="I138" s="647"/>
      <c r="J138" s="647"/>
      <c r="K138" s="647"/>
      <c r="L138" s="647"/>
      <c r="M138" s="647"/>
      <c r="N138" s="647"/>
      <c r="O138" s="573"/>
      <c r="S138" s="564"/>
    </row>
    <row r="139" spans="1:19" ht="12.75">
      <c r="A139" s="600"/>
      <c r="B139" s="662"/>
      <c r="C139" s="662"/>
      <c r="D139" s="648"/>
      <c r="E139" s="586"/>
      <c r="F139" s="663"/>
      <c r="G139" s="648"/>
      <c r="H139" s="648"/>
      <c r="I139" s="648"/>
      <c r="J139" s="648"/>
      <c r="K139" s="648"/>
      <c r="L139" s="648"/>
      <c r="M139" s="648"/>
      <c r="N139" s="669"/>
      <c r="O139" s="573"/>
      <c r="S139" s="564"/>
    </row>
    <row r="140" spans="1:19" ht="12.75">
      <c r="A140" s="565"/>
      <c r="B140" s="638"/>
      <c r="C140" s="638"/>
      <c r="D140" s="640"/>
      <c r="E140" s="566" t="s">
        <v>595</v>
      </c>
      <c r="F140" s="670"/>
      <c r="G140" s="640"/>
      <c r="H140" s="640"/>
      <c r="I140" s="640"/>
      <c r="J140" s="640"/>
      <c r="K140" s="640"/>
      <c r="L140" s="652"/>
      <c r="M140" s="640"/>
      <c r="N140" s="652"/>
      <c r="O140" s="573"/>
      <c r="S140" s="564"/>
    </row>
    <row r="141" spans="1:19" ht="12.75">
      <c r="A141" s="574">
        <v>29</v>
      </c>
      <c r="B141" s="643">
        <v>801</v>
      </c>
      <c r="C141" s="643">
        <v>80130</v>
      </c>
      <c r="D141" s="644" t="s">
        <v>628</v>
      </c>
      <c r="E141" s="575" t="s">
        <v>602</v>
      </c>
      <c r="F141" s="667">
        <v>2008</v>
      </c>
      <c r="G141" s="644"/>
      <c r="H141" s="644"/>
      <c r="I141" s="644"/>
      <c r="J141" s="644"/>
      <c r="K141" s="644"/>
      <c r="L141" s="653">
        <v>40000</v>
      </c>
      <c r="M141" s="644"/>
      <c r="N141" s="653">
        <v>40000</v>
      </c>
      <c r="O141" s="573"/>
      <c r="S141" s="564"/>
    </row>
    <row r="142" spans="1:19" ht="12.75">
      <c r="A142" s="582"/>
      <c r="B142" s="646"/>
      <c r="C142" s="646"/>
      <c r="D142" s="647"/>
      <c r="E142" s="583" t="s">
        <v>599</v>
      </c>
      <c r="F142" s="671"/>
      <c r="G142" s="647"/>
      <c r="H142" s="647"/>
      <c r="I142" s="647"/>
      <c r="J142" s="647"/>
      <c r="K142" s="647"/>
      <c r="L142" s="654"/>
      <c r="M142" s="647"/>
      <c r="N142" s="654"/>
      <c r="O142" s="573"/>
      <c r="S142" s="564"/>
    </row>
    <row r="143" spans="1:19" ht="12.75">
      <c r="A143" s="600"/>
      <c r="B143" s="662"/>
      <c r="C143" s="662"/>
      <c r="D143" s="648"/>
      <c r="E143" s="586"/>
      <c r="F143" s="672"/>
      <c r="G143" s="648"/>
      <c r="H143" s="648"/>
      <c r="I143" s="648"/>
      <c r="J143" s="648"/>
      <c r="K143" s="648"/>
      <c r="L143" s="673"/>
      <c r="M143" s="648"/>
      <c r="N143" s="669"/>
      <c r="O143" s="573"/>
      <c r="S143" s="564"/>
    </row>
    <row r="144" spans="1:19" ht="12.75">
      <c r="A144" s="565"/>
      <c r="B144" s="638"/>
      <c r="C144" s="638"/>
      <c r="D144" s="640"/>
      <c r="E144" s="566" t="s">
        <v>595</v>
      </c>
      <c r="F144" s="670"/>
      <c r="G144" s="640"/>
      <c r="H144" s="640"/>
      <c r="I144" s="640"/>
      <c r="J144" s="640"/>
      <c r="K144" s="640"/>
      <c r="L144" s="652"/>
      <c r="M144" s="640"/>
      <c r="N144" s="652"/>
      <c r="O144" s="573"/>
      <c r="S144" s="564"/>
    </row>
    <row r="145" spans="1:19" ht="12.75">
      <c r="A145" s="574">
        <v>30</v>
      </c>
      <c r="B145" s="643">
        <v>801</v>
      </c>
      <c r="C145" s="643">
        <v>80130</v>
      </c>
      <c r="D145" s="644" t="s">
        <v>629</v>
      </c>
      <c r="E145" s="575" t="s">
        <v>602</v>
      </c>
      <c r="F145" s="667">
        <v>2008</v>
      </c>
      <c r="G145" s="644"/>
      <c r="H145" s="644"/>
      <c r="I145" s="644"/>
      <c r="J145" s="644"/>
      <c r="K145" s="644"/>
      <c r="L145" s="653">
        <v>40000</v>
      </c>
      <c r="M145" s="644"/>
      <c r="N145" s="653">
        <v>40000</v>
      </c>
      <c r="O145" s="573"/>
      <c r="S145" s="564"/>
    </row>
    <row r="146" spans="1:19" ht="12.75">
      <c r="A146" s="582"/>
      <c r="B146" s="646"/>
      <c r="C146" s="646"/>
      <c r="D146" s="647"/>
      <c r="E146" s="583" t="s">
        <v>599</v>
      </c>
      <c r="F146" s="671"/>
      <c r="G146" s="647"/>
      <c r="H146" s="647"/>
      <c r="I146" s="647"/>
      <c r="J146" s="647"/>
      <c r="K146" s="647"/>
      <c r="L146" s="654"/>
      <c r="M146" s="647"/>
      <c r="N146" s="654"/>
      <c r="O146" s="573"/>
      <c r="S146" s="564"/>
    </row>
    <row r="147" spans="1:19" ht="12.75">
      <c r="A147" s="600"/>
      <c r="B147" s="662"/>
      <c r="C147" s="662"/>
      <c r="D147" s="648"/>
      <c r="E147" s="586"/>
      <c r="F147" s="672"/>
      <c r="G147" s="648"/>
      <c r="H147" s="648"/>
      <c r="I147" s="648"/>
      <c r="J147" s="648"/>
      <c r="K147" s="648"/>
      <c r="L147" s="673"/>
      <c r="M147" s="648"/>
      <c r="N147" s="669"/>
      <c r="O147" s="573"/>
      <c r="S147" s="564"/>
    </row>
    <row r="148" spans="1:19" ht="12.75">
      <c r="A148" s="565"/>
      <c r="B148" s="638"/>
      <c r="C148" s="638"/>
      <c r="D148" s="640"/>
      <c r="E148" s="566" t="s">
        <v>595</v>
      </c>
      <c r="F148" s="670"/>
      <c r="G148" s="640"/>
      <c r="H148" s="640"/>
      <c r="I148" s="640"/>
      <c r="J148" s="640"/>
      <c r="K148" s="640"/>
      <c r="L148" s="652"/>
      <c r="M148" s="640"/>
      <c r="N148" s="652"/>
      <c r="O148" s="573"/>
      <c r="S148" s="564"/>
    </row>
    <row r="149" spans="1:19" ht="12.75">
      <c r="A149" s="574">
        <v>31</v>
      </c>
      <c r="B149" s="643">
        <v>801</v>
      </c>
      <c r="C149" s="643">
        <v>80130</v>
      </c>
      <c r="D149" s="644" t="s">
        <v>630</v>
      </c>
      <c r="E149" s="575" t="s">
        <v>602</v>
      </c>
      <c r="F149" s="667">
        <v>2008</v>
      </c>
      <c r="G149" s="644"/>
      <c r="H149" s="644"/>
      <c r="I149" s="644"/>
      <c r="J149" s="644"/>
      <c r="K149" s="644"/>
      <c r="L149" s="653">
        <v>20000</v>
      </c>
      <c r="M149" s="644"/>
      <c r="N149" s="653">
        <v>5000</v>
      </c>
      <c r="O149" s="573"/>
      <c r="S149" s="564"/>
    </row>
    <row r="150" spans="1:19" ht="12.75">
      <c r="A150" s="582"/>
      <c r="B150" s="646"/>
      <c r="C150" s="646"/>
      <c r="D150" s="647"/>
      <c r="E150" s="583" t="s">
        <v>599</v>
      </c>
      <c r="F150" s="668"/>
      <c r="G150" s="647"/>
      <c r="H150" s="647"/>
      <c r="I150" s="647"/>
      <c r="J150" s="647"/>
      <c r="K150" s="647"/>
      <c r="L150" s="647"/>
      <c r="M150" s="647"/>
      <c r="N150" s="654"/>
      <c r="O150" s="573"/>
      <c r="S150" s="564"/>
    </row>
    <row r="151" spans="1:19" ht="12.75">
      <c r="A151" s="590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8"/>
      <c r="O151" s="573"/>
      <c r="S151" s="564"/>
    </row>
    <row r="152" spans="1:19" ht="12.75">
      <c r="A152" s="574"/>
      <c r="B152" s="574"/>
      <c r="C152" s="577"/>
      <c r="D152" s="607"/>
      <c r="E152" s="575" t="s">
        <v>595</v>
      </c>
      <c r="F152" s="575"/>
      <c r="G152" s="579"/>
      <c r="H152" s="578"/>
      <c r="I152" s="579"/>
      <c r="J152" s="579"/>
      <c r="K152" s="578"/>
      <c r="L152" s="674"/>
      <c r="M152" s="674"/>
      <c r="N152" s="674"/>
      <c r="O152" s="573"/>
      <c r="S152" s="564"/>
    </row>
    <row r="153" spans="1:19" ht="12.75">
      <c r="A153" s="574">
        <v>32</v>
      </c>
      <c r="B153" s="574">
        <v>851</v>
      </c>
      <c r="C153" s="577">
        <v>85111</v>
      </c>
      <c r="D153" s="607" t="s">
        <v>631</v>
      </c>
      <c r="E153" s="575" t="s">
        <v>602</v>
      </c>
      <c r="F153" s="575" t="s">
        <v>632</v>
      </c>
      <c r="G153" s="587"/>
      <c r="H153" s="586"/>
      <c r="I153" s="587"/>
      <c r="J153" s="587"/>
      <c r="K153" s="586"/>
      <c r="L153" s="674">
        <v>250000</v>
      </c>
      <c r="M153" s="674"/>
      <c r="N153" s="674">
        <v>7491034</v>
      </c>
      <c r="O153" s="573"/>
      <c r="S153" s="564"/>
    </row>
    <row r="154" spans="1:19" ht="12.75">
      <c r="A154" s="582"/>
      <c r="B154" s="582"/>
      <c r="C154" s="585"/>
      <c r="D154" s="675"/>
      <c r="E154" s="583" t="s">
        <v>599</v>
      </c>
      <c r="F154" s="583"/>
      <c r="G154" s="586"/>
      <c r="H154" s="586"/>
      <c r="I154" s="586"/>
      <c r="J154" s="586"/>
      <c r="K154" s="586"/>
      <c r="L154" s="676"/>
      <c r="M154" s="676"/>
      <c r="N154" s="676"/>
      <c r="O154" s="573"/>
      <c r="S154" s="564"/>
    </row>
    <row r="155" spans="1:19" ht="12.75">
      <c r="A155" s="677"/>
      <c r="B155" s="678"/>
      <c r="C155" s="678"/>
      <c r="D155" s="678"/>
      <c r="E155" s="678"/>
      <c r="F155" s="678"/>
      <c r="G155" s="679"/>
      <c r="H155" s="679"/>
      <c r="I155" s="679"/>
      <c r="J155" s="679"/>
      <c r="K155" s="679"/>
      <c r="L155" s="678"/>
      <c r="M155" s="678"/>
      <c r="N155" s="680"/>
      <c r="O155" s="573"/>
      <c r="S155" s="564"/>
    </row>
    <row r="156" spans="1:19" ht="12.75">
      <c r="A156" s="565"/>
      <c r="B156" s="565"/>
      <c r="C156" s="566"/>
      <c r="D156" s="681"/>
      <c r="E156" s="566" t="s">
        <v>554</v>
      </c>
      <c r="F156" s="568"/>
      <c r="G156" s="566"/>
      <c r="H156" s="569"/>
      <c r="I156" s="570"/>
      <c r="J156" s="570"/>
      <c r="K156" s="569"/>
      <c r="L156" s="571"/>
      <c r="M156" s="571"/>
      <c r="N156" s="572"/>
      <c r="O156" s="573"/>
      <c r="S156" s="564"/>
    </row>
    <row r="157" spans="1:19" ht="12.75">
      <c r="A157" s="574">
        <v>33</v>
      </c>
      <c r="B157" s="574">
        <v>853</v>
      </c>
      <c r="C157" s="575">
        <v>85333</v>
      </c>
      <c r="D157" s="607" t="s">
        <v>633</v>
      </c>
      <c r="E157" s="575" t="s">
        <v>634</v>
      </c>
      <c r="F157" s="577">
        <v>2008</v>
      </c>
      <c r="G157" s="575"/>
      <c r="H157" s="578"/>
      <c r="I157" s="579"/>
      <c r="J157" s="579"/>
      <c r="K157" s="578"/>
      <c r="L157" s="580">
        <v>6000</v>
      </c>
      <c r="M157" s="580"/>
      <c r="N157" s="580"/>
      <c r="O157" s="573"/>
      <c r="S157" s="564"/>
    </row>
    <row r="158" spans="1:19" ht="12.75">
      <c r="A158" s="582"/>
      <c r="B158" s="582"/>
      <c r="C158" s="583"/>
      <c r="D158" s="584"/>
      <c r="E158" s="583" t="s">
        <v>635</v>
      </c>
      <c r="F158" s="585"/>
      <c r="G158" s="583"/>
      <c r="H158" s="586"/>
      <c r="I158" s="587"/>
      <c r="J158" s="587"/>
      <c r="K158" s="586"/>
      <c r="L158" s="609"/>
      <c r="M158" s="609"/>
      <c r="N158" s="588"/>
      <c r="O158" s="573"/>
      <c r="S158" s="564"/>
    </row>
    <row r="159" spans="1:19" ht="12.75">
      <c r="A159" s="682"/>
      <c r="B159" s="679"/>
      <c r="C159" s="679"/>
      <c r="D159" s="679"/>
      <c r="E159" s="679"/>
      <c r="F159" s="679"/>
      <c r="G159" s="679"/>
      <c r="H159" s="679"/>
      <c r="I159" s="679"/>
      <c r="J159" s="679"/>
      <c r="K159" s="679"/>
      <c r="L159" s="679"/>
      <c r="M159" s="679"/>
      <c r="N159" s="683"/>
      <c r="O159" s="573"/>
      <c r="S159" s="564"/>
    </row>
    <row r="160" spans="1:19" ht="12.75">
      <c r="A160" s="565"/>
      <c r="B160" s="565"/>
      <c r="C160" s="566"/>
      <c r="D160" s="567"/>
      <c r="E160" s="566" t="s">
        <v>636</v>
      </c>
      <c r="F160" s="568"/>
      <c r="G160" s="566"/>
      <c r="H160" s="569"/>
      <c r="I160" s="570"/>
      <c r="J160" s="570"/>
      <c r="K160" s="569"/>
      <c r="L160" s="571"/>
      <c r="M160" s="571"/>
      <c r="N160" s="572"/>
      <c r="O160" s="573"/>
      <c r="S160" s="564"/>
    </row>
    <row r="161" spans="1:19" ht="12.75">
      <c r="A161" s="574">
        <v>34</v>
      </c>
      <c r="B161" s="574">
        <v>854</v>
      </c>
      <c r="C161" s="575">
        <v>85407</v>
      </c>
      <c r="D161" s="576" t="s">
        <v>612</v>
      </c>
      <c r="E161" s="575" t="s">
        <v>637</v>
      </c>
      <c r="F161" s="577">
        <v>2008</v>
      </c>
      <c r="G161" s="575"/>
      <c r="H161" s="578"/>
      <c r="I161" s="579"/>
      <c r="J161" s="579"/>
      <c r="K161" s="578"/>
      <c r="L161" s="580">
        <v>3000</v>
      </c>
      <c r="M161" s="580"/>
      <c r="N161" s="580"/>
      <c r="O161" s="573"/>
      <c r="S161" s="564"/>
    </row>
    <row r="162" spans="1:19" ht="12.75">
      <c r="A162" s="582"/>
      <c r="B162" s="582"/>
      <c r="C162" s="583"/>
      <c r="D162" s="584"/>
      <c r="E162" s="583" t="s">
        <v>638</v>
      </c>
      <c r="F162" s="585"/>
      <c r="G162" s="583"/>
      <c r="H162" s="586"/>
      <c r="I162" s="587"/>
      <c r="J162" s="587"/>
      <c r="K162" s="586"/>
      <c r="L162" s="609"/>
      <c r="M162" s="609"/>
      <c r="N162" s="588"/>
      <c r="O162" s="573"/>
      <c r="S162" s="564"/>
    </row>
    <row r="163" spans="1:19" ht="12.75">
      <c r="A163" s="682"/>
      <c r="B163" s="679"/>
      <c r="C163" s="679"/>
      <c r="D163" s="679"/>
      <c r="E163" s="679"/>
      <c r="F163" s="679"/>
      <c r="G163" s="679"/>
      <c r="H163" s="679"/>
      <c r="I163" s="679"/>
      <c r="J163" s="679"/>
      <c r="K163" s="679"/>
      <c r="L163" s="679"/>
      <c r="M163" s="679"/>
      <c r="N163" s="683"/>
      <c r="O163" s="573"/>
      <c r="S163" s="564"/>
    </row>
    <row r="164" spans="1:14" ht="12.75">
      <c r="A164" s="684" t="s">
        <v>437</v>
      </c>
      <c r="B164" s="685"/>
      <c r="C164" s="685"/>
      <c r="D164" s="685"/>
      <c r="E164" s="685"/>
      <c r="F164" s="686"/>
      <c r="G164" s="687"/>
      <c r="H164" s="687"/>
      <c r="I164" s="687"/>
      <c r="J164" s="687"/>
      <c r="K164" s="688"/>
      <c r="L164" s="689">
        <f>L161+L157+L153+L133+L129+L125+L113+L109+L104+L98+L93+L88+L76+L72+L68+L64+L60+L56+L52+L48+L44+L40+L36+L32+L28+L24+L20+L15+L137+L84+L80+L121+L117+L141+L145+L149</f>
        <v>4712691</v>
      </c>
      <c r="M164" s="689">
        <f>M161+M157+M153+M133+M129+M125+M113+M109+M104+M98+M93+M88+M76+M72+M68+M64+M60+M56+M52+M48+M44+M40+M36+M32+M28+M24+M20+M15</f>
        <v>7000</v>
      </c>
      <c r="N164" s="689">
        <f>N161+N157+N153+N133+N129+N125+N113+N109+N104+N98+N93+N88+N76+N72+N68+N64+N60+N56+N52+N48+N44+N40+N36+N32+N28+N24+N20+N15+N149+N145+N141</f>
        <v>10578089</v>
      </c>
    </row>
    <row r="165" spans="1:14" ht="12.75">
      <c r="A165" s="690"/>
      <c r="B165" s="691"/>
      <c r="C165" s="691"/>
      <c r="D165" s="691"/>
      <c r="E165" s="691"/>
      <c r="F165" s="692"/>
      <c r="G165" s="693"/>
      <c r="H165" s="693"/>
      <c r="I165" s="693"/>
      <c r="J165" s="693"/>
      <c r="K165" s="694"/>
      <c r="L165" s="695"/>
      <c r="M165" s="695"/>
      <c r="N165" s="695"/>
    </row>
    <row r="166" spans="1:14" ht="30.75" customHeight="1">
      <c r="A166" s="696"/>
      <c r="B166" s="678"/>
      <c r="C166" s="678"/>
      <c r="D166" s="678"/>
      <c r="E166" s="678"/>
      <c r="F166" s="678"/>
      <c r="G166" s="678"/>
      <c r="H166" s="678"/>
      <c r="I166" s="678"/>
      <c r="J166" s="678"/>
      <c r="K166" s="678"/>
      <c r="L166" s="678"/>
      <c r="M166" s="678"/>
      <c r="N166" s="678"/>
    </row>
    <row r="167" spans="1:4" ht="12.75">
      <c r="A167" s="697" t="s">
        <v>639</v>
      </c>
      <c r="B167" s="445"/>
      <c r="C167" s="445"/>
      <c r="D167" s="445"/>
    </row>
    <row r="168" spans="1:4" ht="12.75">
      <c r="A168" s="697" t="s">
        <v>640</v>
      </c>
      <c r="B168" s="5"/>
      <c r="C168" s="5"/>
      <c r="D168" s="5"/>
    </row>
    <row r="169" spans="1:4" ht="12.75">
      <c r="A169" s="697" t="s">
        <v>641</v>
      </c>
      <c r="B169" s="5"/>
      <c r="C169" s="5"/>
      <c r="D169" s="5"/>
    </row>
    <row r="170" spans="1:4" ht="12.75">
      <c r="A170" s="697" t="s">
        <v>642</v>
      </c>
      <c r="B170" s="5"/>
      <c r="C170" s="5"/>
      <c r="D170" s="5"/>
    </row>
    <row r="171" spans="1:4" ht="12.75">
      <c r="A171" s="697" t="s">
        <v>643</v>
      </c>
      <c r="B171" s="445"/>
      <c r="C171" s="445"/>
      <c r="D171" s="445"/>
    </row>
  </sheetData>
  <mergeCells count="40">
    <mergeCell ref="A170:D170"/>
    <mergeCell ref="A171:D171"/>
    <mergeCell ref="A166:N166"/>
    <mergeCell ref="A167:D167"/>
    <mergeCell ref="A168:D168"/>
    <mergeCell ref="A169:D169"/>
    <mergeCell ref="A163:N163"/>
    <mergeCell ref="A164:F165"/>
    <mergeCell ref="L164:L165"/>
    <mergeCell ref="M164:M165"/>
    <mergeCell ref="N164:N165"/>
    <mergeCell ref="A131:N131"/>
    <mergeCell ref="A151:N151"/>
    <mergeCell ref="A155:N155"/>
    <mergeCell ref="A159:N159"/>
    <mergeCell ref="A107:N107"/>
    <mergeCell ref="A111:N111"/>
    <mergeCell ref="A123:N123"/>
    <mergeCell ref="A127:N127"/>
    <mergeCell ref="A86:N86"/>
    <mergeCell ref="A91:N91"/>
    <mergeCell ref="A96:N96"/>
    <mergeCell ref="A102:N102"/>
    <mergeCell ref="A58:N58"/>
    <mergeCell ref="A62:N62"/>
    <mergeCell ref="A66:N66"/>
    <mergeCell ref="A70:N70"/>
    <mergeCell ref="A38:N38"/>
    <mergeCell ref="A42:N42"/>
    <mergeCell ref="A46:N46"/>
    <mergeCell ref="A54:N54"/>
    <mergeCell ref="A18:N18"/>
    <mergeCell ref="A22:N22"/>
    <mergeCell ref="A26:N26"/>
    <mergeCell ref="A30:N30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4.00390625" style="698" customWidth="1"/>
    <col min="2" max="2" width="6.00390625" style="699" customWidth="1"/>
    <col min="3" max="3" width="9.28125" style="699" customWidth="1"/>
    <col min="4" max="4" width="43.140625" style="700" customWidth="1"/>
    <col min="5" max="5" width="20.8515625" style="699" customWidth="1"/>
    <col min="6" max="6" width="14.00390625" style="699" customWidth="1"/>
    <col min="7" max="7" width="16.7109375" style="698" customWidth="1"/>
    <col min="8" max="8" width="14.421875" style="698" customWidth="1"/>
    <col min="9" max="9" width="4.28125" style="698" customWidth="1"/>
    <col min="10" max="10" width="14.7109375" style="373" customWidth="1"/>
    <col min="11" max="11" width="13.57421875" style="373" customWidth="1"/>
    <col min="12" max="12" width="15.8515625" style="373" customWidth="1"/>
    <col min="13" max="13" width="15.421875" style="373" customWidth="1"/>
    <col min="14" max="14" width="15.00390625" style="373" customWidth="1"/>
    <col min="15" max="15" width="12.7109375" style="373" customWidth="1"/>
    <col min="16" max="16384" width="9.140625" style="373" customWidth="1"/>
  </cols>
  <sheetData>
    <row r="1" spans="11:12" ht="18.75">
      <c r="K1" s="701" t="s">
        <v>644</v>
      </c>
      <c r="L1" s="193"/>
    </row>
    <row r="2" spans="11:12" ht="18.75">
      <c r="K2" s="702" t="s">
        <v>2</v>
      </c>
      <c r="L2" s="193"/>
    </row>
    <row r="3" spans="11:12" ht="18.75">
      <c r="K3" s="701" t="s">
        <v>3</v>
      </c>
      <c r="L3" s="193"/>
    </row>
    <row r="4" spans="11:13" ht="18.75">
      <c r="K4" s="702" t="s">
        <v>445</v>
      </c>
      <c r="L4" s="703"/>
      <c r="M4" s="703"/>
    </row>
    <row r="5" spans="11:12" ht="18">
      <c r="K5" s="193"/>
      <c r="L5" s="193"/>
    </row>
    <row r="6" spans="1:14" ht="20.25">
      <c r="A6" s="704" t="s">
        <v>645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</row>
    <row r="7" spans="1:13" ht="15.75">
      <c r="A7" s="699"/>
      <c r="B7" s="383"/>
      <c r="C7" s="383"/>
      <c r="D7" s="383"/>
      <c r="E7" s="383"/>
      <c r="F7" s="383"/>
      <c r="G7" s="699"/>
      <c r="H7" s="699"/>
      <c r="I7" s="699"/>
      <c r="J7" s="699"/>
      <c r="K7" s="699"/>
      <c r="L7" s="699"/>
      <c r="M7" s="699"/>
    </row>
    <row r="8" spans="2:6" ht="15.75">
      <c r="B8" s="383"/>
      <c r="C8" s="383"/>
      <c r="D8" s="706"/>
      <c r="E8" s="383"/>
      <c r="F8" s="383"/>
    </row>
    <row r="9" spans="1:15" ht="15.75">
      <c r="A9" s="707" t="s">
        <v>528</v>
      </c>
      <c r="B9" s="389" t="s">
        <v>191</v>
      </c>
      <c r="C9" s="389" t="s">
        <v>8</v>
      </c>
      <c r="D9" s="389" t="s">
        <v>646</v>
      </c>
      <c r="E9" s="389" t="s">
        <v>530</v>
      </c>
      <c r="F9" s="388" t="s">
        <v>531</v>
      </c>
      <c r="G9" s="388" t="s">
        <v>532</v>
      </c>
      <c r="H9" s="708" t="s">
        <v>647</v>
      </c>
      <c r="I9" s="709"/>
      <c r="J9" s="710" t="s">
        <v>533</v>
      </c>
      <c r="K9" s="287"/>
      <c r="L9" s="287"/>
      <c r="M9" s="287"/>
      <c r="N9" s="287"/>
      <c r="O9" s="711"/>
    </row>
    <row r="10" spans="1:15" ht="15.75">
      <c r="A10" s="712"/>
      <c r="B10" s="713"/>
      <c r="C10" s="713"/>
      <c r="D10" s="714"/>
      <c r="E10" s="713" t="s">
        <v>535</v>
      </c>
      <c r="F10" s="715" t="s">
        <v>536</v>
      </c>
      <c r="G10" s="715" t="s">
        <v>648</v>
      </c>
      <c r="H10" s="716"/>
      <c r="I10" s="717"/>
      <c r="J10" s="718" t="s">
        <v>649</v>
      </c>
      <c r="K10" s="719"/>
      <c r="L10" s="720"/>
      <c r="M10" s="398">
        <v>2009</v>
      </c>
      <c r="N10" s="453">
        <v>2010</v>
      </c>
      <c r="O10" s="437" t="s">
        <v>650</v>
      </c>
    </row>
    <row r="11" spans="1:15" ht="15.75">
      <c r="A11" s="712"/>
      <c r="B11" s="713"/>
      <c r="C11" s="713"/>
      <c r="D11" s="714"/>
      <c r="E11" s="713" t="s">
        <v>539</v>
      </c>
      <c r="F11" s="715" t="s">
        <v>540</v>
      </c>
      <c r="G11" s="715" t="s">
        <v>651</v>
      </c>
      <c r="H11" s="716"/>
      <c r="I11" s="717"/>
      <c r="J11" s="721" t="s">
        <v>652</v>
      </c>
      <c r="K11" s="713" t="s">
        <v>653</v>
      </c>
      <c r="L11" s="713" t="s">
        <v>652</v>
      </c>
      <c r="M11" s="722"/>
      <c r="N11" s="723"/>
      <c r="O11" s="404"/>
    </row>
    <row r="12" spans="1:15" ht="15.75">
      <c r="A12" s="712"/>
      <c r="B12" s="713"/>
      <c r="C12" s="713"/>
      <c r="D12" s="714"/>
      <c r="E12" s="713" t="s">
        <v>654</v>
      </c>
      <c r="F12" s="715"/>
      <c r="G12" s="715"/>
      <c r="H12" s="716"/>
      <c r="I12" s="717"/>
      <c r="J12" s="721" t="s">
        <v>655</v>
      </c>
      <c r="K12" s="713" t="s">
        <v>656</v>
      </c>
      <c r="L12" s="713" t="s">
        <v>657</v>
      </c>
      <c r="M12" s="722"/>
      <c r="N12" s="724"/>
      <c r="O12" s="406"/>
    </row>
    <row r="13" spans="1:15" ht="15.75">
      <c r="A13" s="712"/>
      <c r="B13" s="713"/>
      <c r="C13" s="713"/>
      <c r="D13" s="714"/>
      <c r="E13" s="713" t="s">
        <v>658</v>
      </c>
      <c r="F13" s="715"/>
      <c r="G13" s="715"/>
      <c r="H13" s="716"/>
      <c r="I13" s="717"/>
      <c r="J13" s="721" t="s">
        <v>551</v>
      </c>
      <c r="K13" s="713" t="s">
        <v>121</v>
      </c>
      <c r="L13" s="713" t="s">
        <v>659</v>
      </c>
      <c r="M13" s="722"/>
      <c r="N13" s="725"/>
      <c r="O13" s="420"/>
    </row>
    <row r="14" spans="1:15" ht="33" customHeight="1">
      <c r="A14" s="726" t="s">
        <v>660</v>
      </c>
      <c r="B14" s="727"/>
      <c r="C14" s="727"/>
      <c r="D14" s="727"/>
      <c r="E14" s="728" t="s">
        <v>661</v>
      </c>
      <c r="F14" s="729" t="s">
        <v>662</v>
      </c>
      <c r="G14" s="730">
        <f>G17+G22+G27+G32+G37+G42+G47+G52+G57+G62+G67+G72+G77</f>
        <v>78813545</v>
      </c>
      <c r="H14" s="730">
        <f>H17+H22+H27+H32+H37+H42+H47+H52+H57+H62+H67+H72+H77</f>
        <v>5732414</v>
      </c>
      <c r="I14" s="730"/>
      <c r="J14" s="730">
        <f>J17+J22+J27+J32+J37+J42+J47+J52+J57+J62+J67+J72+J77</f>
        <v>2231191</v>
      </c>
      <c r="K14" s="730">
        <f>K17+K22+K27+K32+K37+K42+K47+K52+K57+K62+K67+K72+K77</f>
        <v>0</v>
      </c>
      <c r="L14" s="730">
        <f>L17+L22+L27+L32+L37+L42+L47+L52+L57+L62+L67+L72+L77</f>
        <v>2582055</v>
      </c>
      <c r="M14" s="730">
        <f>M17+M22+M27+M37+M42+M47+M52+M57+M62+M32+M67+M72+M77</f>
        <v>41180375</v>
      </c>
      <c r="N14" s="731">
        <f>N17+N22+N27+N37+N42+N47+N52+N57+N62+N32+N67+N72+N77</f>
        <v>18887510</v>
      </c>
      <c r="O14" s="730">
        <f>O17+O22+O27+O37+O42+O47+O52+O57+O62+O32+O67+O72+O77</f>
        <v>8200000</v>
      </c>
    </row>
    <row r="15" spans="1:15" ht="44.25" customHeight="1">
      <c r="A15" s="732"/>
      <c r="B15" s="733"/>
      <c r="C15" s="733"/>
      <c r="D15" s="733"/>
      <c r="E15" s="734"/>
      <c r="F15" s="735"/>
      <c r="G15" s="736"/>
      <c r="H15" s="736"/>
      <c r="I15" s="736"/>
      <c r="J15" s="736"/>
      <c r="K15" s="736"/>
      <c r="L15" s="736"/>
      <c r="M15" s="736"/>
      <c r="N15" s="737"/>
      <c r="O15" s="736"/>
    </row>
    <row r="16" spans="1:15" ht="15.75">
      <c r="A16" s="738"/>
      <c r="B16" s="403"/>
      <c r="C16" s="403"/>
      <c r="D16" s="739"/>
      <c r="E16" s="403"/>
      <c r="F16" s="403"/>
      <c r="G16" s="405"/>
      <c r="H16" s="740"/>
      <c r="I16" s="741"/>
      <c r="J16" s="28"/>
      <c r="K16" s="28"/>
      <c r="L16" s="28"/>
      <c r="M16" s="28"/>
      <c r="N16" s="479"/>
      <c r="O16" s="404"/>
    </row>
    <row r="17" spans="1:15" ht="15.75">
      <c r="A17" s="742">
        <v>1</v>
      </c>
      <c r="B17" s="407">
        <v>600</v>
      </c>
      <c r="C17" s="407">
        <v>60014</v>
      </c>
      <c r="D17" s="743" t="s">
        <v>663</v>
      </c>
      <c r="E17" s="407" t="s">
        <v>554</v>
      </c>
      <c r="F17" s="407" t="s">
        <v>557</v>
      </c>
      <c r="G17" s="408">
        <f>H17+J17+L17+M17+N17</f>
        <v>31204883</v>
      </c>
      <c r="H17" s="744">
        <v>6000</v>
      </c>
      <c r="I17" s="745"/>
      <c r="J17" s="33">
        <v>3692</v>
      </c>
      <c r="K17" s="33"/>
      <c r="L17" s="33">
        <v>1015000</v>
      </c>
      <c r="M17" s="33">
        <v>20572765</v>
      </c>
      <c r="N17" s="417">
        <v>9607426</v>
      </c>
      <c r="O17" s="406"/>
    </row>
    <row r="18" spans="1:15" ht="15.75">
      <c r="A18" s="742"/>
      <c r="B18" s="407"/>
      <c r="C18" s="407"/>
      <c r="D18" s="743" t="s">
        <v>664</v>
      </c>
      <c r="E18" s="407" t="s">
        <v>556</v>
      </c>
      <c r="F18" s="407"/>
      <c r="G18" s="408"/>
      <c r="H18" s="746"/>
      <c r="I18" s="747"/>
      <c r="J18" s="33"/>
      <c r="K18" s="33"/>
      <c r="L18" s="748" t="s">
        <v>665</v>
      </c>
      <c r="M18" s="33"/>
      <c r="N18" s="417"/>
      <c r="O18" s="406"/>
    </row>
    <row r="19" spans="1:15" ht="15.75">
      <c r="A19" s="749"/>
      <c r="B19" s="418"/>
      <c r="C19" s="418"/>
      <c r="D19" s="750"/>
      <c r="E19" s="418"/>
      <c r="F19" s="418"/>
      <c r="G19" s="751"/>
      <c r="H19" s="752"/>
      <c r="I19" s="753"/>
      <c r="J19" s="94"/>
      <c r="K19" s="94"/>
      <c r="L19" s="94">
        <v>900000</v>
      </c>
      <c r="M19" s="94"/>
      <c r="N19" s="417"/>
      <c r="O19" s="406"/>
    </row>
    <row r="20" spans="1:15" ht="15.75">
      <c r="A20" s="754"/>
      <c r="B20" s="434"/>
      <c r="C20" s="434"/>
      <c r="D20" s="755"/>
      <c r="E20" s="434"/>
      <c r="F20" s="434"/>
      <c r="G20" s="756"/>
      <c r="H20" s="756"/>
      <c r="I20" s="641"/>
      <c r="J20" s="757"/>
      <c r="K20" s="757"/>
      <c r="L20" s="757"/>
      <c r="M20" s="757"/>
      <c r="N20" s="758"/>
      <c r="O20" s="437"/>
    </row>
    <row r="21" spans="1:15" ht="15.75">
      <c r="A21" s="738"/>
      <c r="B21" s="403"/>
      <c r="C21" s="403"/>
      <c r="D21" s="739"/>
      <c r="E21" s="403"/>
      <c r="F21" s="403"/>
      <c r="G21" s="405"/>
      <c r="H21" s="759"/>
      <c r="I21" s="760"/>
      <c r="J21" s="28"/>
      <c r="K21" s="28"/>
      <c r="L21" s="28"/>
      <c r="M21" s="28"/>
      <c r="N21" s="761"/>
      <c r="O21" s="406"/>
    </row>
    <row r="22" spans="1:15" ht="15.75">
      <c r="A22" s="742">
        <v>2</v>
      </c>
      <c r="B22" s="407">
        <v>600</v>
      </c>
      <c r="C22" s="407">
        <v>60014</v>
      </c>
      <c r="D22" s="755" t="s">
        <v>666</v>
      </c>
      <c r="E22" s="407" t="s">
        <v>554</v>
      </c>
      <c r="F22" s="407" t="s">
        <v>561</v>
      </c>
      <c r="G22" s="408">
        <f>H22+L22+M22</f>
        <v>4733423</v>
      </c>
      <c r="H22" s="746">
        <v>1000</v>
      </c>
      <c r="I22" s="680"/>
      <c r="J22" s="33"/>
      <c r="K22" s="33"/>
      <c r="L22" s="33">
        <v>500000</v>
      </c>
      <c r="M22" s="33">
        <v>4232423</v>
      </c>
      <c r="N22" s="761"/>
      <c r="O22" s="406"/>
    </row>
    <row r="23" spans="1:15" ht="15.75">
      <c r="A23" s="742"/>
      <c r="B23" s="407"/>
      <c r="C23" s="407"/>
      <c r="D23" s="743" t="s">
        <v>667</v>
      </c>
      <c r="E23" s="407" t="s">
        <v>556</v>
      </c>
      <c r="F23" s="407"/>
      <c r="G23" s="408"/>
      <c r="H23" s="762"/>
      <c r="I23" s="655"/>
      <c r="J23" s="33"/>
      <c r="K23" s="33"/>
      <c r="L23" s="33"/>
      <c r="M23" s="33"/>
      <c r="N23" s="761"/>
      <c r="O23" s="406"/>
    </row>
    <row r="24" spans="1:15" ht="15.75">
      <c r="A24" s="749"/>
      <c r="B24" s="418"/>
      <c r="C24" s="418"/>
      <c r="D24" s="750" t="s">
        <v>668</v>
      </c>
      <c r="E24" s="418"/>
      <c r="F24" s="418"/>
      <c r="G24" s="763"/>
      <c r="H24" s="764"/>
      <c r="I24" s="765"/>
      <c r="J24" s="766"/>
      <c r="K24" s="766"/>
      <c r="L24" s="766"/>
      <c r="M24" s="767"/>
      <c r="N24" s="761"/>
      <c r="O24" s="406"/>
    </row>
    <row r="25" spans="1:15" ht="15.75">
      <c r="A25" s="754"/>
      <c r="B25" s="434"/>
      <c r="C25" s="434"/>
      <c r="D25" s="755"/>
      <c r="E25" s="434"/>
      <c r="F25" s="434"/>
      <c r="G25" s="756"/>
      <c r="H25" s="756"/>
      <c r="I25" s="641"/>
      <c r="J25" s="757"/>
      <c r="K25" s="757"/>
      <c r="L25" s="757"/>
      <c r="M25" s="758"/>
      <c r="N25" s="758"/>
      <c r="O25" s="437"/>
    </row>
    <row r="26" spans="1:15" ht="15.75">
      <c r="A26" s="738"/>
      <c r="B26" s="403"/>
      <c r="C26" s="403"/>
      <c r="D26" s="739"/>
      <c r="E26" s="403"/>
      <c r="F26" s="403"/>
      <c r="G26" s="405"/>
      <c r="H26" s="759"/>
      <c r="I26" s="760"/>
      <c r="J26" s="28"/>
      <c r="K26" s="28"/>
      <c r="L26" s="28"/>
      <c r="M26" s="33"/>
      <c r="N26" s="417"/>
      <c r="O26" s="406"/>
    </row>
    <row r="27" spans="1:15" ht="15.75">
      <c r="A27" s="742">
        <v>3</v>
      </c>
      <c r="B27" s="407">
        <v>600</v>
      </c>
      <c r="C27" s="407">
        <v>60014</v>
      </c>
      <c r="D27" s="743" t="s">
        <v>669</v>
      </c>
      <c r="E27" s="407" t="s">
        <v>554</v>
      </c>
      <c r="F27" s="407" t="s">
        <v>561</v>
      </c>
      <c r="G27" s="408">
        <f>H27+J27+L27+M27</f>
        <v>1672204</v>
      </c>
      <c r="H27" s="746">
        <v>429050</v>
      </c>
      <c r="I27" s="680"/>
      <c r="J27" s="33">
        <v>400000</v>
      </c>
      <c r="K27" s="33"/>
      <c r="L27" s="33">
        <v>100000</v>
      </c>
      <c r="M27" s="33">
        <v>743154</v>
      </c>
      <c r="N27" s="417"/>
      <c r="O27" s="406"/>
    </row>
    <row r="28" spans="1:15" ht="15.75">
      <c r="A28" s="742"/>
      <c r="B28" s="407"/>
      <c r="C28" s="407"/>
      <c r="D28" s="743" t="s">
        <v>563</v>
      </c>
      <c r="E28" s="407" t="s">
        <v>556</v>
      </c>
      <c r="F28" s="407"/>
      <c r="G28" s="408"/>
      <c r="H28" s="762"/>
      <c r="I28" s="655"/>
      <c r="J28" s="33"/>
      <c r="K28" s="33"/>
      <c r="L28" s="408"/>
      <c r="M28" s="33"/>
      <c r="N28" s="417"/>
      <c r="O28" s="406"/>
    </row>
    <row r="29" spans="1:15" ht="15.75">
      <c r="A29" s="749"/>
      <c r="B29" s="418"/>
      <c r="C29" s="418"/>
      <c r="D29" s="750"/>
      <c r="E29" s="418"/>
      <c r="F29" s="418"/>
      <c r="G29" s="751"/>
      <c r="H29" s="768"/>
      <c r="I29" s="669"/>
      <c r="J29" s="94"/>
      <c r="K29" s="94"/>
      <c r="L29" s="94"/>
      <c r="M29" s="33"/>
      <c r="N29" s="761"/>
      <c r="O29" s="406"/>
    </row>
    <row r="30" spans="1:15" ht="15.75">
      <c r="A30" s="754"/>
      <c r="B30" s="434"/>
      <c r="C30" s="434"/>
      <c r="D30" s="755"/>
      <c r="E30" s="434"/>
      <c r="F30" s="434"/>
      <c r="G30" s="756"/>
      <c r="H30" s="756"/>
      <c r="I30" s="641"/>
      <c r="J30" s="757"/>
      <c r="K30" s="757"/>
      <c r="L30" s="757"/>
      <c r="M30" s="758"/>
      <c r="N30" s="758"/>
      <c r="O30" s="437"/>
    </row>
    <row r="31" spans="1:15" ht="15.75">
      <c r="A31" s="738"/>
      <c r="B31" s="403"/>
      <c r="C31" s="403"/>
      <c r="D31" s="739" t="s">
        <v>670</v>
      </c>
      <c r="E31" s="403"/>
      <c r="F31" s="403"/>
      <c r="G31" s="405"/>
      <c r="H31" s="759"/>
      <c r="I31" s="760"/>
      <c r="J31" s="28"/>
      <c r="K31" s="28"/>
      <c r="L31" s="28"/>
      <c r="M31" s="33"/>
      <c r="N31" s="417"/>
      <c r="O31" s="406"/>
    </row>
    <row r="32" spans="1:15" ht="15.75">
      <c r="A32" s="742">
        <v>4</v>
      </c>
      <c r="B32" s="407">
        <v>600</v>
      </c>
      <c r="C32" s="407">
        <v>60014</v>
      </c>
      <c r="D32" s="743" t="s">
        <v>671</v>
      </c>
      <c r="E32" s="407" t="s">
        <v>554</v>
      </c>
      <c r="F32" s="407" t="s">
        <v>566</v>
      </c>
      <c r="G32" s="408">
        <f>J32+L32+M32+N32</f>
        <v>6908603</v>
      </c>
      <c r="H32" s="746"/>
      <c r="I32" s="769"/>
      <c r="J32" s="33">
        <v>225999</v>
      </c>
      <c r="K32" s="33"/>
      <c r="L32" s="33">
        <v>407055</v>
      </c>
      <c r="M32" s="114">
        <v>610465</v>
      </c>
      <c r="N32" s="417">
        <v>5665084</v>
      </c>
      <c r="O32" s="406"/>
    </row>
    <row r="33" spans="1:15" ht="15.75">
      <c r="A33" s="742"/>
      <c r="B33" s="407"/>
      <c r="C33" s="407"/>
      <c r="D33" s="743" t="s">
        <v>672</v>
      </c>
      <c r="E33" s="407" t="s">
        <v>556</v>
      </c>
      <c r="F33" s="407"/>
      <c r="G33" s="408"/>
      <c r="H33" s="762"/>
      <c r="I33" s="655"/>
      <c r="J33" s="33"/>
      <c r="K33" s="33"/>
      <c r="L33" s="33" t="s">
        <v>673</v>
      </c>
      <c r="M33" s="33"/>
      <c r="N33" s="417"/>
      <c r="O33" s="406"/>
    </row>
    <row r="34" spans="1:15" ht="15.75">
      <c r="A34" s="749"/>
      <c r="B34" s="418"/>
      <c r="C34" s="418"/>
      <c r="D34" s="750" t="s">
        <v>674</v>
      </c>
      <c r="E34" s="418"/>
      <c r="F34" s="418"/>
      <c r="G34" s="763"/>
      <c r="H34" s="764"/>
      <c r="I34" s="765"/>
      <c r="J34" s="766"/>
      <c r="K34" s="766"/>
      <c r="L34" s="94">
        <v>90528</v>
      </c>
      <c r="M34" s="94"/>
      <c r="N34" s="417"/>
      <c r="O34" s="406"/>
    </row>
    <row r="35" spans="1:15" ht="15.75">
      <c r="A35" s="754"/>
      <c r="B35" s="434"/>
      <c r="C35" s="434"/>
      <c r="D35" s="755"/>
      <c r="E35" s="434"/>
      <c r="F35" s="434"/>
      <c r="G35" s="756"/>
      <c r="H35" s="756"/>
      <c r="I35" s="641"/>
      <c r="J35" s="757"/>
      <c r="K35" s="757"/>
      <c r="L35" s="757"/>
      <c r="M35" s="158"/>
      <c r="N35" s="501"/>
      <c r="O35" s="437"/>
    </row>
    <row r="36" spans="1:15" ht="15.75">
      <c r="A36" s="738"/>
      <c r="B36" s="403"/>
      <c r="C36" s="403"/>
      <c r="D36" s="739"/>
      <c r="E36" s="403"/>
      <c r="F36" s="403"/>
      <c r="G36" s="405"/>
      <c r="H36" s="759"/>
      <c r="I36" s="760"/>
      <c r="J36" s="28"/>
      <c r="K36" s="28"/>
      <c r="L36" s="28"/>
      <c r="M36" s="28"/>
      <c r="N36" s="417"/>
      <c r="O36" s="406"/>
    </row>
    <row r="37" spans="1:15" ht="15.75">
      <c r="A37" s="742">
        <v>5</v>
      </c>
      <c r="B37" s="407">
        <v>600</v>
      </c>
      <c r="C37" s="407">
        <v>60014</v>
      </c>
      <c r="D37" s="743" t="s">
        <v>569</v>
      </c>
      <c r="E37" s="407" t="s">
        <v>554</v>
      </c>
      <c r="F37" s="407" t="s">
        <v>561</v>
      </c>
      <c r="G37" s="408">
        <v>1214781</v>
      </c>
      <c r="H37" s="746">
        <v>12800</v>
      </c>
      <c r="I37" s="680"/>
      <c r="J37" s="33">
        <v>500</v>
      </c>
      <c r="K37" s="33"/>
      <c r="L37" s="33"/>
      <c r="M37" s="33">
        <v>1201481</v>
      </c>
      <c r="N37" s="417"/>
      <c r="O37" s="406"/>
    </row>
    <row r="38" spans="1:15" ht="15.75">
      <c r="A38" s="742"/>
      <c r="B38" s="407"/>
      <c r="C38" s="407"/>
      <c r="D38" s="743"/>
      <c r="E38" s="407" t="s">
        <v>556</v>
      </c>
      <c r="F38" s="407"/>
      <c r="G38" s="408"/>
      <c r="H38" s="762"/>
      <c r="I38" s="655"/>
      <c r="J38" s="33"/>
      <c r="K38" s="33"/>
      <c r="L38" s="33"/>
      <c r="M38" s="33"/>
      <c r="N38" s="417"/>
      <c r="O38" s="406"/>
    </row>
    <row r="39" spans="1:15" ht="15.75">
      <c r="A39" s="749"/>
      <c r="B39" s="418"/>
      <c r="C39" s="418"/>
      <c r="D39" s="750"/>
      <c r="E39" s="418"/>
      <c r="F39" s="418"/>
      <c r="G39" s="751"/>
      <c r="H39" s="768"/>
      <c r="I39" s="669"/>
      <c r="J39" s="94"/>
      <c r="K39" s="94"/>
      <c r="L39" s="94"/>
      <c r="M39" s="94"/>
      <c r="N39" s="417"/>
      <c r="O39" s="406"/>
    </row>
    <row r="40" spans="1:15" ht="15.75">
      <c r="A40" s="770"/>
      <c r="B40" s="771"/>
      <c r="C40" s="771"/>
      <c r="D40" s="772"/>
      <c r="E40" s="771"/>
      <c r="F40" s="771"/>
      <c r="G40" s="773"/>
      <c r="H40" s="773"/>
      <c r="I40" s="648"/>
      <c r="J40" s="774"/>
      <c r="K40" s="774"/>
      <c r="L40" s="774"/>
      <c r="M40" s="497"/>
      <c r="N40" s="501"/>
      <c r="O40" s="437"/>
    </row>
    <row r="41" spans="1:15" ht="15.75">
      <c r="A41" s="738"/>
      <c r="B41" s="403"/>
      <c r="C41" s="403"/>
      <c r="D41" s="739"/>
      <c r="E41" s="403"/>
      <c r="F41" s="403"/>
      <c r="G41" s="405"/>
      <c r="H41" s="759"/>
      <c r="I41" s="760"/>
      <c r="J41" s="28"/>
      <c r="K41" s="28"/>
      <c r="L41" s="28"/>
      <c r="M41" s="28"/>
      <c r="N41" s="479"/>
      <c r="O41" s="406"/>
    </row>
    <row r="42" spans="1:15" ht="15.75">
      <c r="A42" s="742">
        <v>6</v>
      </c>
      <c r="B42" s="407">
        <v>600</v>
      </c>
      <c r="C42" s="407">
        <v>60014</v>
      </c>
      <c r="D42" s="743" t="s">
        <v>570</v>
      </c>
      <c r="E42" s="407" t="s">
        <v>554</v>
      </c>
      <c r="F42" s="407" t="s">
        <v>572</v>
      </c>
      <c r="G42" s="408">
        <v>6300000</v>
      </c>
      <c r="H42" s="746">
        <v>2209000</v>
      </c>
      <c r="I42" s="769"/>
      <c r="J42" s="33">
        <v>300000</v>
      </c>
      <c r="K42" s="33"/>
      <c r="L42" s="33">
        <v>200000</v>
      </c>
      <c r="M42" s="33">
        <v>3591000</v>
      </c>
      <c r="N42" s="417"/>
      <c r="O42" s="406"/>
    </row>
    <row r="43" spans="1:15" ht="15.75">
      <c r="A43" s="742"/>
      <c r="B43" s="407"/>
      <c r="C43" s="407"/>
      <c r="D43" s="743" t="s">
        <v>571</v>
      </c>
      <c r="E43" s="407" t="s">
        <v>556</v>
      </c>
      <c r="F43" s="407"/>
      <c r="G43" s="775"/>
      <c r="H43" s="776"/>
      <c r="I43" s="651"/>
      <c r="J43" s="767"/>
      <c r="K43" s="767"/>
      <c r="L43" s="775"/>
      <c r="M43" s="33"/>
      <c r="N43" s="417"/>
      <c r="O43" s="406"/>
    </row>
    <row r="44" spans="1:15" ht="15.75">
      <c r="A44" s="749"/>
      <c r="B44" s="418"/>
      <c r="C44" s="418"/>
      <c r="D44" s="750"/>
      <c r="E44" s="418"/>
      <c r="F44" s="418"/>
      <c r="G44" s="763"/>
      <c r="H44" s="764"/>
      <c r="I44" s="765"/>
      <c r="J44" s="766"/>
      <c r="K44" s="766"/>
      <c r="L44" s="94"/>
      <c r="M44" s="94"/>
      <c r="N44" s="480"/>
      <c r="O44" s="406"/>
    </row>
    <row r="45" spans="1:15" ht="15.75">
      <c r="A45" s="770"/>
      <c r="B45" s="771"/>
      <c r="C45" s="771"/>
      <c r="D45" s="772"/>
      <c r="E45" s="771"/>
      <c r="F45" s="771"/>
      <c r="G45" s="773"/>
      <c r="H45" s="773"/>
      <c r="I45" s="648"/>
      <c r="J45" s="774"/>
      <c r="K45" s="774"/>
      <c r="L45" s="774"/>
      <c r="M45" s="497"/>
      <c r="N45" s="158"/>
      <c r="O45" s="437"/>
    </row>
    <row r="46" spans="1:15" ht="15.75">
      <c r="A46" s="738"/>
      <c r="B46" s="403"/>
      <c r="C46" s="403"/>
      <c r="D46" s="777"/>
      <c r="E46" s="403"/>
      <c r="F46" s="403"/>
      <c r="G46" s="778"/>
      <c r="H46" s="779"/>
      <c r="I46" s="780"/>
      <c r="J46" s="781"/>
      <c r="K46" s="781"/>
      <c r="L46" s="781"/>
      <c r="M46" s="28"/>
      <c r="N46" s="479"/>
      <c r="O46" s="406"/>
    </row>
    <row r="47" spans="1:15" ht="15.75">
      <c r="A47" s="742">
        <v>7</v>
      </c>
      <c r="B47" s="407">
        <v>600</v>
      </c>
      <c r="C47" s="407">
        <v>60014</v>
      </c>
      <c r="D47" s="782" t="s">
        <v>573</v>
      </c>
      <c r="E47" s="407" t="s">
        <v>554</v>
      </c>
      <c r="F47" s="407" t="s">
        <v>575</v>
      </c>
      <c r="G47" s="408">
        <f>H47+J47+L47+M47</f>
        <v>2873164</v>
      </c>
      <c r="H47" s="746">
        <v>2149464</v>
      </c>
      <c r="I47" s="680"/>
      <c r="J47" s="33">
        <v>520000</v>
      </c>
      <c r="K47" s="33"/>
      <c r="L47" s="33">
        <v>100000</v>
      </c>
      <c r="M47" s="33">
        <v>103700</v>
      </c>
      <c r="N47" s="417"/>
      <c r="O47" s="406"/>
    </row>
    <row r="48" spans="1:15" ht="15.75">
      <c r="A48" s="742"/>
      <c r="B48" s="407"/>
      <c r="C48" s="407"/>
      <c r="D48" s="782" t="s">
        <v>574</v>
      </c>
      <c r="E48" s="407" t="s">
        <v>556</v>
      </c>
      <c r="F48" s="407"/>
      <c r="G48" s="775"/>
      <c r="H48" s="776"/>
      <c r="I48" s="651"/>
      <c r="J48" s="767"/>
      <c r="K48" s="767"/>
      <c r="L48" s="767"/>
      <c r="M48" s="33"/>
      <c r="N48" s="417"/>
      <c r="O48" s="406"/>
    </row>
    <row r="49" spans="1:15" ht="15.75">
      <c r="A49" s="749"/>
      <c r="B49" s="418"/>
      <c r="C49" s="418"/>
      <c r="D49" s="783" t="s">
        <v>576</v>
      </c>
      <c r="E49" s="418"/>
      <c r="F49" s="418"/>
      <c r="G49" s="763"/>
      <c r="H49" s="764"/>
      <c r="I49" s="765"/>
      <c r="J49" s="766"/>
      <c r="K49" s="766"/>
      <c r="L49" s="94"/>
      <c r="M49" s="94"/>
      <c r="N49" s="480"/>
      <c r="O49" s="406"/>
    </row>
    <row r="50" spans="1:15" ht="15.75">
      <c r="A50" s="784"/>
      <c r="B50" s="771"/>
      <c r="C50" s="771"/>
      <c r="D50" s="785"/>
      <c r="E50" s="771"/>
      <c r="F50" s="771"/>
      <c r="G50" s="773"/>
      <c r="H50" s="773"/>
      <c r="I50" s="648"/>
      <c r="J50" s="774"/>
      <c r="K50" s="774"/>
      <c r="L50" s="774"/>
      <c r="M50" s="497"/>
      <c r="N50" s="501"/>
      <c r="O50" s="437"/>
    </row>
    <row r="51" spans="1:15" ht="15.75">
      <c r="A51" s="738"/>
      <c r="B51" s="403"/>
      <c r="C51" s="403"/>
      <c r="D51" s="777"/>
      <c r="E51" s="403"/>
      <c r="F51" s="403"/>
      <c r="G51" s="778"/>
      <c r="H51" s="779"/>
      <c r="I51" s="780"/>
      <c r="J51" s="781"/>
      <c r="K51" s="781"/>
      <c r="L51" s="781"/>
      <c r="M51" s="28"/>
      <c r="N51" s="479"/>
      <c r="O51" s="406"/>
    </row>
    <row r="52" spans="1:15" ht="15.75">
      <c r="A52" s="742">
        <v>8</v>
      </c>
      <c r="B52" s="407">
        <v>600</v>
      </c>
      <c r="C52" s="407">
        <v>60014</v>
      </c>
      <c r="D52" s="782" t="s">
        <v>675</v>
      </c>
      <c r="E52" s="407" t="s">
        <v>554</v>
      </c>
      <c r="F52" s="407" t="s">
        <v>561</v>
      </c>
      <c r="G52" s="408">
        <v>3947420</v>
      </c>
      <c r="H52" s="746">
        <v>472855</v>
      </c>
      <c r="I52" s="680"/>
      <c r="J52" s="33">
        <v>500</v>
      </c>
      <c r="K52" s="33"/>
      <c r="L52" s="33"/>
      <c r="M52" s="33">
        <v>3474065</v>
      </c>
      <c r="N52" s="761"/>
      <c r="O52" s="406"/>
    </row>
    <row r="53" spans="1:15" ht="15.75">
      <c r="A53" s="742"/>
      <c r="B53" s="407"/>
      <c r="C53" s="407"/>
      <c r="D53" s="782" t="s">
        <v>676</v>
      </c>
      <c r="E53" s="407" t="s">
        <v>556</v>
      </c>
      <c r="F53" s="407"/>
      <c r="G53" s="775"/>
      <c r="H53" s="776"/>
      <c r="I53" s="651"/>
      <c r="J53" s="767"/>
      <c r="K53" s="767"/>
      <c r="L53" s="775"/>
      <c r="M53" s="767"/>
      <c r="N53" s="761"/>
      <c r="O53" s="406"/>
    </row>
    <row r="54" spans="1:15" ht="15.75">
      <c r="A54" s="749"/>
      <c r="B54" s="418"/>
      <c r="C54" s="418"/>
      <c r="D54" s="783"/>
      <c r="E54" s="418"/>
      <c r="F54" s="418"/>
      <c r="G54" s="763"/>
      <c r="H54" s="764"/>
      <c r="I54" s="765"/>
      <c r="J54" s="766"/>
      <c r="K54" s="766"/>
      <c r="L54" s="94"/>
      <c r="M54" s="766"/>
      <c r="N54" s="761"/>
      <c r="O54" s="406"/>
    </row>
    <row r="55" spans="1:15" ht="15.75">
      <c r="A55" s="784"/>
      <c r="B55" s="771"/>
      <c r="C55" s="771"/>
      <c r="D55" s="785"/>
      <c r="E55" s="771"/>
      <c r="F55" s="771"/>
      <c r="G55" s="773"/>
      <c r="H55" s="773"/>
      <c r="I55" s="648"/>
      <c r="J55" s="774"/>
      <c r="K55" s="774"/>
      <c r="L55" s="774"/>
      <c r="M55" s="774"/>
      <c r="N55" s="758"/>
      <c r="O55" s="437"/>
    </row>
    <row r="56" spans="1:15" ht="15.75">
      <c r="A56" s="738"/>
      <c r="B56" s="403"/>
      <c r="C56" s="403"/>
      <c r="D56" s="782"/>
      <c r="E56" s="403"/>
      <c r="F56" s="403"/>
      <c r="G56" s="405"/>
      <c r="H56" s="759"/>
      <c r="I56" s="760"/>
      <c r="J56" s="28"/>
      <c r="K56" s="28"/>
      <c r="L56" s="28"/>
      <c r="M56" s="28"/>
      <c r="N56" s="417"/>
      <c r="O56" s="406"/>
    </row>
    <row r="57" spans="1:15" ht="15.75">
      <c r="A57" s="742">
        <v>9</v>
      </c>
      <c r="B57" s="407">
        <v>600</v>
      </c>
      <c r="C57" s="407">
        <v>60014</v>
      </c>
      <c r="D57" s="782" t="s">
        <v>677</v>
      </c>
      <c r="E57" s="407" t="s">
        <v>554</v>
      </c>
      <c r="F57" s="407" t="s">
        <v>566</v>
      </c>
      <c r="G57" s="408">
        <v>2850000</v>
      </c>
      <c r="H57" s="746"/>
      <c r="I57" s="680"/>
      <c r="J57" s="33">
        <v>260000</v>
      </c>
      <c r="K57" s="33"/>
      <c r="L57" s="33">
        <v>160000</v>
      </c>
      <c r="M57" s="33">
        <v>1215000</v>
      </c>
      <c r="N57" s="417">
        <v>1215000</v>
      </c>
      <c r="O57" s="406"/>
    </row>
    <row r="58" spans="1:15" ht="15.75">
      <c r="A58" s="742"/>
      <c r="B58" s="407"/>
      <c r="C58" s="407"/>
      <c r="D58" s="782" t="s">
        <v>678</v>
      </c>
      <c r="E58" s="407" t="s">
        <v>556</v>
      </c>
      <c r="F58" s="407"/>
      <c r="G58" s="408"/>
      <c r="H58" s="762"/>
      <c r="I58" s="655"/>
      <c r="J58" s="33"/>
      <c r="K58" s="33"/>
      <c r="L58" s="408"/>
      <c r="M58" s="33"/>
      <c r="N58" s="417"/>
      <c r="O58" s="406"/>
    </row>
    <row r="59" spans="1:15" ht="15.75">
      <c r="A59" s="749"/>
      <c r="B59" s="418"/>
      <c r="C59" s="418"/>
      <c r="D59" s="783"/>
      <c r="E59" s="418"/>
      <c r="F59" s="418"/>
      <c r="G59" s="751"/>
      <c r="H59" s="768"/>
      <c r="I59" s="669"/>
      <c r="J59" s="94"/>
      <c r="K59" s="94"/>
      <c r="L59" s="94"/>
      <c r="M59" s="94"/>
      <c r="N59" s="761"/>
      <c r="O59" s="406"/>
    </row>
    <row r="60" spans="1:15" ht="15.75">
      <c r="A60" s="784"/>
      <c r="B60" s="771"/>
      <c r="C60" s="771"/>
      <c r="D60" s="785"/>
      <c r="E60" s="771"/>
      <c r="F60" s="771"/>
      <c r="G60" s="773"/>
      <c r="H60" s="773"/>
      <c r="I60" s="648"/>
      <c r="J60" s="774"/>
      <c r="K60" s="774"/>
      <c r="L60" s="774"/>
      <c r="M60" s="774"/>
      <c r="N60" s="758"/>
      <c r="O60" s="437"/>
    </row>
    <row r="61" spans="1:15" ht="15.75">
      <c r="A61" s="738"/>
      <c r="B61" s="403"/>
      <c r="C61" s="403"/>
      <c r="D61" s="777"/>
      <c r="E61" s="403"/>
      <c r="F61" s="403"/>
      <c r="G61" s="405"/>
      <c r="H61" s="759"/>
      <c r="I61" s="760"/>
      <c r="J61" s="28"/>
      <c r="K61" s="28"/>
      <c r="L61" s="28"/>
      <c r="M61" s="28"/>
      <c r="N61" s="417"/>
      <c r="O61" s="406"/>
    </row>
    <row r="62" spans="1:15" ht="15.75">
      <c r="A62" s="742">
        <v>10</v>
      </c>
      <c r="B62" s="407">
        <v>600</v>
      </c>
      <c r="C62" s="407">
        <v>60014</v>
      </c>
      <c r="D62" s="782" t="s">
        <v>580</v>
      </c>
      <c r="E62" s="407" t="s">
        <v>554</v>
      </c>
      <c r="F62" s="407" t="s">
        <v>561</v>
      </c>
      <c r="G62" s="408">
        <v>3486067</v>
      </c>
      <c r="H62" s="746">
        <v>449245</v>
      </c>
      <c r="I62" s="680"/>
      <c r="J62" s="33">
        <v>500</v>
      </c>
      <c r="K62" s="33"/>
      <c r="L62" s="33"/>
      <c r="M62" s="33">
        <v>3036322</v>
      </c>
      <c r="N62" s="417"/>
      <c r="O62" s="406"/>
    </row>
    <row r="63" spans="1:15" ht="15.75">
      <c r="A63" s="742"/>
      <c r="B63" s="407"/>
      <c r="C63" s="407"/>
      <c r="D63" s="782"/>
      <c r="E63" s="407" t="s">
        <v>556</v>
      </c>
      <c r="F63" s="407"/>
      <c r="G63" s="408"/>
      <c r="H63" s="762"/>
      <c r="I63" s="655"/>
      <c r="J63" s="33"/>
      <c r="K63" s="33"/>
      <c r="L63" s="408"/>
      <c r="M63" s="33"/>
      <c r="N63" s="417"/>
      <c r="O63" s="406"/>
    </row>
    <row r="64" spans="1:15" ht="15.75">
      <c r="A64" s="749"/>
      <c r="B64" s="418"/>
      <c r="C64" s="418"/>
      <c r="D64" s="783"/>
      <c r="E64" s="418"/>
      <c r="F64" s="418"/>
      <c r="G64" s="763"/>
      <c r="H64" s="764"/>
      <c r="I64" s="765"/>
      <c r="J64" s="766"/>
      <c r="K64" s="766"/>
      <c r="L64" s="94"/>
      <c r="M64" s="766"/>
      <c r="N64" s="786"/>
      <c r="O64" s="406"/>
    </row>
    <row r="65" spans="1:15" ht="15.75">
      <c r="A65" s="787"/>
      <c r="B65" s="788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437"/>
    </row>
    <row r="66" spans="1:15" ht="15.75">
      <c r="A66" s="738"/>
      <c r="B66" s="403"/>
      <c r="C66" s="403"/>
      <c r="D66" s="777" t="s">
        <v>679</v>
      </c>
      <c r="E66" s="403"/>
      <c r="F66" s="403"/>
      <c r="G66" s="405"/>
      <c r="H66" s="759"/>
      <c r="I66" s="760"/>
      <c r="J66" s="28"/>
      <c r="K66" s="28"/>
      <c r="L66" s="28"/>
      <c r="M66" s="28"/>
      <c r="N66" s="479"/>
      <c r="O66" s="33"/>
    </row>
    <row r="67" spans="1:15" ht="15.75">
      <c r="A67" s="742">
        <v>11</v>
      </c>
      <c r="B67" s="407">
        <v>600</v>
      </c>
      <c r="C67" s="407">
        <v>60014</v>
      </c>
      <c r="D67" s="782" t="s">
        <v>680</v>
      </c>
      <c r="E67" s="407" t="s">
        <v>554</v>
      </c>
      <c r="F67" s="407" t="s">
        <v>583</v>
      </c>
      <c r="G67" s="408">
        <f>H67+J67+M67+N67+O67</f>
        <v>3771000</v>
      </c>
      <c r="H67" s="746">
        <v>1000</v>
      </c>
      <c r="I67" s="769"/>
      <c r="J67" s="33">
        <v>270000</v>
      </c>
      <c r="K67" s="33"/>
      <c r="L67" s="33"/>
      <c r="M67" s="33">
        <v>700000</v>
      </c>
      <c r="N67" s="417">
        <v>700000</v>
      </c>
      <c r="O67" s="33">
        <v>2100000</v>
      </c>
    </row>
    <row r="68" spans="1:15" ht="15.75">
      <c r="A68" s="742"/>
      <c r="B68" s="407"/>
      <c r="C68" s="407"/>
      <c r="D68" s="782" t="s">
        <v>681</v>
      </c>
      <c r="E68" s="407" t="s">
        <v>556</v>
      </c>
      <c r="F68" s="407"/>
      <c r="G68" s="408"/>
      <c r="H68" s="762"/>
      <c r="I68" s="655"/>
      <c r="J68" s="33"/>
      <c r="K68" s="33"/>
      <c r="L68" s="408"/>
      <c r="M68" s="33"/>
      <c r="N68" s="417"/>
      <c r="O68" s="33"/>
    </row>
    <row r="69" spans="1:15" ht="15.75">
      <c r="A69" s="749"/>
      <c r="B69" s="418"/>
      <c r="C69" s="418"/>
      <c r="D69" s="783"/>
      <c r="E69" s="418"/>
      <c r="F69" s="418"/>
      <c r="G69" s="751"/>
      <c r="H69" s="768"/>
      <c r="I69" s="669"/>
      <c r="J69" s="94"/>
      <c r="K69" s="94"/>
      <c r="L69" s="94"/>
      <c r="M69" s="94"/>
      <c r="N69" s="480"/>
      <c r="O69" s="33"/>
    </row>
    <row r="70" spans="1:15" ht="15.75">
      <c r="A70" s="789"/>
      <c r="B70" s="591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07"/>
    </row>
    <row r="71" spans="1:15" ht="15.75">
      <c r="A71" s="738"/>
      <c r="B71" s="403"/>
      <c r="C71" s="403"/>
      <c r="D71" s="777" t="s">
        <v>679</v>
      </c>
      <c r="E71" s="403"/>
      <c r="F71" s="403"/>
      <c r="G71" s="405"/>
      <c r="H71" s="759"/>
      <c r="I71" s="760"/>
      <c r="J71" s="28"/>
      <c r="K71" s="28"/>
      <c r="L71" s="28"/>
      <c r="M71" s="28"/>
      <c r="N71" s="479"/>
      <c r="O71" s="33"/>
    </row>
    <row r="72" spans="1:15" ht="15.75">
      <c r="A72" s="742">
        <v>12</v>
      </c>
      <c r="B72" s="407">
        <v>600</v>
      </c>
      <c r="C72" s="407">
        <v>60014</v>
      </c>
      <c r="D72" s="782" t="s">
        <v>680</v>
      </c>
      <c r="E72" s="407" t="s">
        <v>554</v>
      </c>
      <c r="F72" s="407" t="s">
        <v>583</v>
      </c>
      <c r="G72" s="408">
        <v>3701000</v>
      </c>
      <c r="H72" s="746">
        <v>1000</v>
      </c>
      <c r="I72" s="769"/>
      <c r="J72" s="33">
        <v>100000</v>
      </c>
      <c r="K72" s="33"/>
      <c r="L72" s="33">
        <v>100000</v>
      </c>
      <c r="M72" s="33">
        <v>700000</v>
      </c>
      <c r="N72" s="417">
        <v>700000</v>
      </c>
      <c r="O72" s="33">
        <v>2100000</v>
      </c>
    </row>
    <row r="73" spans="1:15" ht="15.75">
      <c r="A73" s="742"/>
      <c r="B73" s="407"/>
      <c r="C73" s="407"/>
      <c r="D73" s="782" t="s">
        <v>682</v>
      </c>
      <c r="E73" s="407" t="s">
        <v>556</v>
      </c>
      <c r="F73" s="407"/>
      <c r="G73" s="408"/>
      <c r="H73" s="762"/>
      <c r="I73" s="655"/>
      <c r="J73" s="33"/>
      <c r="K73" s="33"/>
      <c r="L73" s="33"/>
      <c r="M73" s="33"/>
      <c r="N73" s="417"/>
      <c r="O73" s="33"/>
    </row>
    <row r="74" spans="1:15" ht="15.75">
      <c r="A74" s="749"/>
      <c r="B74" s="418"/>
      <c r="C74" s="418"/>
      <c r="D74" s="783"/>
      <c r="E74" s="418"/>
      <c r="F74" s="418"/>
      <c r="G74" s="751"/>
      <c r="H74" s="768"/>
      <c r="I74" s="669"/>
      <c r="J74" s="94"/>
      <c r="K74" s="94"/>
      <c r="L74" s="94"/>
      <c r="M74" s="94"/>
      <c r="N74" s="480"/>
      <c r="O74" s="33"/>
    </row>
    <row r="75" spans="1:15" ht="15.75">
      <c r="A75" s="787"/>
      <c r="B75" s="788"/>
      <c r="C75" s="591"/>
      <c r="D75" s="591"/>
      <c r="E75" s="591"/>
      <c r="F75" s="591"/>
      <c r="G75" s="591"/>
      <c r="H75" s="591"/>
      <c r="I75" s="591"/>
      <c r="J75" s="591"/>
      <c r="K75" s="591"/>
      <c r="L75" s="591"/>
      <c r="M75" s="591"/>
      <c r="N75" s="591"/>
      <c r="O75" s="507"/>
    </row>
    <row r="76" spans="1:15" ht="15.75">
      <c r="A76" s="738"/>
      <c r="B76" s="403"/>
      <c r="C76" s="403"/>
      <c r="D76" s="777"/>
      <c r="E76" s="403"/>
      <c r="F76" s="403"/>
      <c r="G76" s="405"/>
      <c r="H76" s="759"/>
      <c r="I76" s="760"/>
      <c r="J76" s="28"/>
      <c r="K76" s="28"/>
      <c r="L76" s="28"/>
      <c r="M76" s="28"/>
      <c r="N76" s="479"/>
      <c r="O76" s="33"/>
    </row>
    <row r="77" spans="1:15" ht="15.75">
      <c r="A77" s="742">
        <v>13</v>
      </c>
      <c r="B77" s="407">
        <v>600</v>
      </c>
      <c r="C77" s="407">
        <v>60014</v>
      </c>
      <c r="D77" s="782" t="s">
        <v>683</v>
      </c>
      <c r="E77" s="407" t="s">
        <v>554</v>
      </c>
      <c r="F77" s="407" t="s">
        <v>583</v>
      </c>
      <c r="G77" s="408">
        <f>H77+J77+M77+N77+O77</f>
        <v>6151000</v>
      </c>
      <c r="H77" s="746">
        <v>1000</v>
      </c>
      <c r="I77" s="769"/>
      <c r="J77" s="33">
        <v>150000</v>
      </c>
      <c r="K77" s="33"/>
      <c r="L77" s="33"/>
      <c r="M77" s="33">
        <v>1000000</v>
      </c>
      <c r="N77" s="417">
        <v>1000000</v>
      </c>
      <c r="O77" s="33">
        <v>4000000</v>
      </c>
    </row>
    <row r="78" spans="1:15" ht="15.75">
      <c r="A78" s="742"/>
      <c r="B78" s="407"/>
      <c r="C78" s="407"/>
      <c r="D78" s="782" t="s">
        <v>684</v>
      </c>
      <c r="E78" s="407" t="s">
        <v>556</v>
      </c>
      <c r="F78" s="407"/>
      <c r="G78" s="408"/>
      <c r="H78" s="762"/>
      <c r="I78" s="655"/>
      <c r="J78" s="33"/>
      <c r="K78" s="33"/>
      <c r="L78" s="408"/>
      <c r="M78" s="33"/>
      <c r="N78" s="417"/>
      <c r="O78" s="33"/>
    </row>
    <row r="79" spans="1:15" ht="15.75">
      <c r="A79" s="749"/>
      <c r="B79" s="418"/>
      <c r="C79" s="418"/>
      <c r="D79" s="783"/>
      <c r="E79" s="418"/>
      <c r="F79" s="418"/>
      <c r="G79" s="751"/>
      <c r="H79" s="768"/>
      <c r="I79" s="669"/>
      <c r="J79" s="94"/>
      <c r="K79" s="94"/>
      <c r="L79" s="94"/>
      <c r="M79" s="94"/>
      <c r="N79" s="480"/>
      <c r="O79" s="33"/>
    </row>
    <row r="80" spans="1:15" ht="15.75">
      <c r="A80" s="789"/>
      <c r="B80" s="591"/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07"/>
    </row>
    <row r="81" spans="1:15" ht="17.25" customHeight="1">
      <c r="A81" s="790" t="s">
        <v>685</v>
      </c>
      <c r="B81" s="791"/>
      <c r="C81" s="791"/>
      <c r="D81" s="791"/>
      <c r="E81" s="792" t="s">
        <v>686</v>
      </c>
      <c r="F81" s="793" t="s">
        <v>605</v>
      </c>
      <c r="G81" s="794">
        <f>G84+G88+G93</f>
        <v>3900000</v>
      </c>
      <c r="H81" s="795">
        <f>H84+H88+H93</f>
        <v>212219</v>
      </c>
      <c r="I81" s="796"/>
      <c r="J81" s="794">
        <f>J84+J88+J93</f>
        <v>500000</v>
      </c>
      <c r="K81" s="797"/>
      <c r="L81" s="794"/>
      <c r="M81" s="794">
        <f>M84+M88+M93</f>
        <v>2166733</v>
      </c>
      <c r="N81" s="795">
        <f>N88</f>
        <v>1021048</v>
      </c>
      <c r="O81" s="795">
        <f>O88</f>
        <v>0</v>
      </c>
    </row>
    <row r="82" spans="1:15" ht="29.25" customHeight="1">
      <c r="A82" s="798"/>
      <c r="B82" s="799"/>
      <c r="C82" s="799"/>
      <c r="D82" s="799"/>
      <c r="E82" s="800"/>
      <c r="F82" s="801"/>
      <c r="G82" s="802"/>
      <c r="H82" s="803"/>
      <c r="I82" s="804"/>
      <c r="J82" s="802"/>
      <c r="K82" s="805"/>
      <c r="L82" s="802"/>
      <c r="M82" s="802"/>
      <c r="N82" s="803"/>
      <c r="O82" s="803"/>
    </row>
    <row r="83" spans="1:15" ht="15.75">
      <c r="A83" s="806"/>
      <c r="B83" s="807"/>
      <c r="C83" s="807"/>
      <c r="D83" s="808" t="s">
        <v>594</v>
      </c>
      <c r="E83" s="809" t="s">
        <v>595</v>
      </c>
      <c r="F83" s="810"/>
      <c r="G83" s="811"/>
      <c r="H83" s="812"/>
      <c r="I83" s="813"/>
      <c r="J83" s="814"/>
      <c r="K83" s="814"/>
      <c r="L83" s="814"/>
      <c r="M83" s="814"/>
      <c r="N83" s="815"/>
      <c r="O83" s="33"/>
    </row>
    <row r="84" spans="1:15" ht="15.75">
      <c r="A84" s="806">
        <v>14</v>
      </c>
      <c r="B84" s="807">
        <v>700</v>
      </c>
      <c r="C84" s="807">
        <v>70005</v>
      </c>
      <c r="D84" s="808" t="s">
        <v>687</v>
      </c>
      <c r="E84" s="816" t="s">
        <v>602</v>
      </c>
      <c r="F84" s="810" t="s">
        <v>596</v>
      </c>
      <c r="G84" s="811">
        <f>H84+J84+M84</f>
        <v>1700000</v>
      </c>
      <c r="H84" s="812">
        <v>198315</v>
      </c>
      <c r="I84" s="813"/>
      <c r="J84" s="814">
        <v>250000</v>
      </c>
      <c r="K84" s="814"/>
      <c r="L84" s="814"/>
      <c r="M84" s="814">
        <v>1251685</v>
      </c>
      <c r="N84" s="815"/>
      <c r="O84" s="33"/>
    </row>
    <row r="85" spans="1:15" ht="15.75">
      <c r="A85" s="806"/>
      <c r="B85" s="807"/>
      <c r="C85" s="807"/>
      <c r="D85" s="808" t="s">
        <v>688</v>
      </c>
      <c r="E85" s="817" t="s">
        <v>599</v>
      </c>
      <c r="F85" s="810"/>
      <c r="G85" s="811"/>
      <c r="H85" s="812"/>
      <c r="I85" s="813"/>
      <c r="J85" s="814"/>
      <c r="K85" s="814"/>
      <c r="L85" s="814"/>
      <c r="M85" s="814"/>
      <c r="N85" s="815"/>
      <c r="O85" s="33"/>
    </row>
    <row r="86" spans="1:15" ht="15.75">
      <c r="A86" s="818"/>
      <c r="B86" s="819"/>
      <c r="C86" s="819"/>
      <c r="D86" s="819"/>
      <c r="E86" s="820"/>
      <c r="F86" s="819"/>
      <c r="G86" s="819"/>
      <c r="H86" s="819"/>
      <c r="I86" s="819"/>
      <c r="J86" s="819"/>
      <c r="K86" s="819"/>
      <c r="L86" s="819"/>
      <c r="M86" s="819"/>
      <c r="N86" s="819"/>
      <c r="O86" s="507"/>
    </row>
    <row r="87" spans="1:15" ht="15.75">
      <c r="A87" s="806"/>
      <c r="B87" s="807"/>
      <c r="C87" s="807"/>
      <c r="D87" s="821" t="s">
        <v>689</v>
      </c>
      <c r="E87" s="809" t="s">
        <v>595</v>
      </c>
      <c r="F87" s="810"/>
      <c r="G87" s="811"/>
      <c r="H87" s="812"/>
      <c r="I87" s="813"/>
      <c r="J87" s="814"/>
      <c r="K87" s="814"/>
      <c r="L87" s="814"/>
      <c r="M87" s="814"/>
      <c r="N87" s="815"/>
      <c r="O87" s="33"/>
    </row>
    <row r="88" spans="1:15" ht="15.75">
      <c r="A88" s="806">
        <v>15</v>
      </c>
      <c r="B88" s="807">
        <v>700</v>
      </c>
      <c r="C88" s="807">
        <v>70005</v>
      </c>
      <c r="D88" s="821" t="s">
        <v>690</v>
      </c>
      <c r="E88" s="816" t="s">
        <v>602</v>
      </c>
      <c r="F88" s="810" t="s">
        <v>605</v>
      </c>
      <c r="G88" s="811">
        <f>H88+J88+M88+N88</f>
        <v>1350000</v>
      </c>
      <c r="H88" s="812">
        <v>11952</v>
      </c>
      <c r="I88" s="813"/>
      <c r="J88" s="814">
        <v>100000</v>
      </c>
      <c r="K88" s="814"/>
      <c r="L88" s="814"/>
      <c r="M88" s="814">
        <v>217000</v>
      </c>
      <c r="N88" s="815">
        <v>1021048</v>
      </c>
      <c r="O88" s="33"/>
    </row>
    <row r="89" spans="1:15" ht="15.75">
      <c r="A89" s="806"/>
      <c r="B89" s="807"/>
      <c r="C89" s="807"/>
      <c r="D89" s="822" t="s">
        <v>607</v>
      </c>
      <c r="E89" s="823" t="s">
        <v>599</v>
      </c>
      <c r="F89" s="810"/>
      <c r="G89" s="811"/>
      <c r="H89" s="812"/>
      <c r="I89" s="813"/>
      <c r="J89" s="814"/>
      <c r="K89" s="814"/>
      <c r="L89" s="814"/>
      <c r="M89" s="814"/>
      <c r="N89" s="815"/>
      <c r="O89" s="33"/>
    </row>
    <row r="90" spans="1:15" ht="15.75">
      <c r="A90" s="824"/>
      <c r="B90" s="825"/>
      <c r="C90" s="825"/>
      <c r="D90" s="826"/>
      <c r="E90" s="825"/>
      <c r="F90" s="827"/>
      <c r="G90" s="828"/>
      <c r="H90" s="829"/>
      <c r="I90" s="830"/>
      <c r="J90" s="831"/>
      <c r="K90" s="831"/>
      <c r="L90" s="831"/>
      <c r="M90" s="831"/>
      <c r="N90" s="832"/>
      <c r="O90" s="33"/>
    </row>
    <row r="91" spans="1:15" ht="15.75">
      <c r="A91" s="833"/>
      <c r="B91" s="834"/>
      <c r="C91" s="834"/>
      <c r="D91" s="835"/>
      <c r="E91" s="834"/>
      <c r="F91" s="834"/>
      <c r="G91" s="836"/>
      <c r="H91" s="836"/>
      <c r="I91" s="837"/>
      <c r="J91" s="838"/>
      <c r="K91" s="838"/>
      <c r="L91" s="838"/>
      <c r="M91" s="838"/>
      <c r="N91" s="838"/>
      <c r="O91" s="507"/>
    </row>
    <row r="92" spans="1:15" ht="15.75">
      <c r="A92" s="839"/>
      <c r="B92" s="840"/>
      <c r="C92" s="840"/>
      <c r="D92" s="841" t="s">
        <v>689</v>
      </c>
      <c r="E92" s="809" t="s">
        <v>595</v>
      </c>
      <c r="F92" s="840"/>
      <c r="G92" s="842"/>
      <c r="H92" s="843"/>
      <c r="I92" s="844"/>
      <c r="J92" s="845"/>
      <c r="K92" s="845"/>
      <c r="L92" s="845"/>
      <c r="M92" s="845"/>
      <c r="N92" s="846"/>
      <c r="O92" s="33"/>
    </row>
    <row r="93" spans="1:15" ht="15.75">
      <c r="A93" s="806">
        <v>16</v>
      </c>
      <c r="B93" s="807">
        <v>700</v>
      </c>
      <c r="C93" s="807">
        <v>70005</v>
      </c>
      <c r="D93" s="847" t="s">
        <v>690</v>
      </c>
      <c r="E93" s="816" t="s">
        <v>602</v>
      </c>
      <c r="F93" s="807" t="s">
        <v>596</v>
      </c>
      <c r="G93" s="811">
        <f>H93+J93+M93+N93</f>
        <v>850000</v>
      </c>
      <c r="H93" s="812">
        <v>1952</v>
      </c>
      <c r="I93" s="848"/>
      <c r="J93" s="814">
        <v>150000</v>
      </c>
      <c r="K93" s="814"/>
      <c r="L93" s="814"/>
      <c r="M93" s="814">
        <v>698048</v>
      </c>
      <c r="N93" s="838"/>
      <c r="O93" s="33"/>
    </row>
    <row r="94" spans="1:15" ht="15.75">
      <c r="A94" s="824"/>
      <c r="B94" s="825"/>
      <c r="C94" s="825"/>
      <c r="D94" s="849" t="s">
        <v>691</v>
      </c>
      <c r="E94" s="817" t="s">
        <v>599</v>
      </c>
      <c r="F94" s="825"/>
      <c r="G94" s="828"/>
      <c r="H94" s="829"/>
      <c r="I94" s="103"/>
      <c r="J94" s="831"/>
      <c r="K94" s="831"/>
      <c r="L94" s="831"/>
      <c r="M94" s="831"/>
      <c r="N94" s="850"/>
      <c r="O94" s="33"/>
    </row>
    <row r="95" spans="1:15" ht="15.75">
      <c r="A95" s="833"/>
      <c r="B95" s="834"/>
      <c r="C95" s="834"/>
      <c r="D95" s="835"/>
      <c r="E95" s="834"/>
      <c r="F95" s="834"/>
      <c r="G95" s="836"/>
      <c r="H95" s="836"/>
      <c r="I95" s="837"/>
      <c r="J95" s="838"/>
      <c r="K95" s="838"/>
      <c r="L95" s="838"/>
      <c r="M95" s="851"/>
      <c r="N95" s="838"/>
      <c r="O95" s="507"/>
    </row>
    <row r="96" spans="1:15" ht="15.75">
      <c r="A96" s="790" t="s">
        <v>692</v>
      </c>
      <c r="B96" s="852"/>
      <c r="C96" s="852"/>
      <c r="D96" s="853"/>
      <c r="E96" s="792" t="s">
        <v>81</v>
      </c>
      <c r="F96" s="793" t="s">
        <v>632</v>
      </c>
      <c r="G96" s="794">
        <f>G99</f>
        <v>250370959</v>
      </c>
      <c r="H96" s="795">
        <f>H99</f>
        <v>239240959</v>
      </c>
      <c r="I96" s="796"/>
      <c r="J96" s="794">
        <v>250000</v>
      </c>
      <c r="K96" s="797"/>
      <c r="L96" s="854">
        <v>7491034</v>
      </c>
      <c r="M96" s="854">
        <f>M99</f>
        <v>3388966</v>
      </c>
      <c r="N96" s="855"/>
      <c r="O96" s="33"/>
    </row>
    <row r="97" spans="1:15" ht="15.75">
      <c r="A97" s="856"/>
      <c r="B97" s="857"/>
      <c r="C97" s="857"/>
      <c r="D97" s="858"/>
      <c r="E97" s="859"/>
      <c r="F97" s="801"/>
      <c r="G97" s="802"/>
      <c r="H97" s="803"/>
      <c r="I97" s="804"/>
      <c r="J97" s="802"/>
      <c r="K97" s="805"/>
      <c r="L97" s="860"/>
      <c r="M97" s="860"/>
      <c r="N97" s="861"/>
      <c r="O97" s="33"/>
    </row>
    <row r="98" spans="1:15" ht="15.75">
      <c r="A98" s="839"/>
      <c r="B98" s="840"/>
      <c r="C98" s="840"/>
      <c r="D98" s="862"/>
      <c r="E98" s="809" t="s">
        <v>595</v>
      </c>
      <c r="F98" s="840"/>
      <c r="G98" s="863"/>
      <c r="H98" s="843"/>
      <c r="I98" s="864"/>
      <c r="J98" s="865"/>
      <c r="K98" s="842"/>
      <c r="L98" s="28"/>
      <c r="M98" s="28"/>
      <c r="N98" s="866"/>
      <c r="O98" s="33"/>
    </row>
    <row r="99" spans="1:15" ht="15.75">
      <c r="A99" s="806">
        <v>17</v>
      </c>
      <c r="B99" s="807">
        <v>851</v>
      </c>
      <c r="C99" s="807">
        <v>85111</v>
      </c>
      <c r="D99" s="867" t="s">
        <v>693</v>
      </c>
      <c r="E99" s="816" t="s">
        <v>602</v>
      </c>
      <c r="F99" s="807" t="s">
        <v>632</v>
      </c>
      <c r="G99" s="868">
        <f>H99+J99+L99+M99</f>
        <v>250370959</v>
      </c>
      <c r="H99" s="812">
        <v>239240959</v>
      </c>
      <c r="I99" s="813"/>
      <c r="J99" s="869">
        <v>250000</v>
      </c>
      <c r="K99" s="811"/>
      <c r="L99" s="33">
        <v>7491034</v>
      </c>
      <c r="M99" s="33">
        <v>3388966</v>
      </c>
      <c r="N99" s="870"/>
      <c r="O99" s="33"/>
    </row>
    <row r="100" spans="1:15" ht="15.75">
      <c r="A100" s="871"/>
      <c r="B100" s="872"/>
      <c r="C100" s="872"/>
      <c r="D100" s="873"/>
      <c r="E100" s="817" t="s">
        <v>599</v>
      </c>
      <c r="F100" s="872"/>
      <c r="G100" s="874"/>
      <c r="H100" s="875"/>
      <c r="I100" s="876"/>
      <c r="J100" s="877"/>
      <c r="K100" s="878"/>
      <c r="L100" s="878"/>
      <c r="M100" s="878"/>
      <c r="N100" s="879"/>
      <c r="O100" s="33"/>
    </row>
    <row r="101" spans="1:15" ht="15.75">
      <c r="A101" s="880"/>
      <c r="B101" s="881"/>
      <c r="C101" s="881"/>
      <c r="D101" s="881"/>
      <c r="E101" s="881"/>
      <c r="F101" s="881"/>
      <c r="G101" s="881"/>
      <c r="H101" s="882"/>
      <c r="I101" s="882"/>
      <c r="J101" s="881"/>
      <c r="K101" s="881"/>
      <c r="L101" s="881"/>
      <c r="M101" s="883"/>
      <c r="N101" s="884"/>
      <c r="O101" s="507"/>
    </row>
    <row r="102" spans="1:15" ht="25.5" customHeight="1">
      <c r="A102" s="885"/>
      <c r="B102" s="436"/>
      <c r="C102" s="436"/>
      <c r="D102" s="886"/>
      <c r="E102" s="887" t="s">
        <v>437</v>
      </c>
      <c r="F102" s="888"/>
      <c r="G102" s="889">
        <f>G96+G81+G14</f>
        <v>333084504</v>
      </c>
      <c r="H102" s="890">
        <f>H96+H81+H14</f>
        <v>245185592</v>
      </c>
      <c r="I102" s="891"/>
      <c r="J102" s="889">
        <f>J96+J81+J14</f>
        <v>2981191</v>
      </c>
      <c r="K102" s="889"/>
      <c r="L102" s="889">
        <f>L96+L81+L14</f>
        <v>10073089</v>
      </c>
      <c r="M102" s="889">
        <f>M96+M81+M14</f>
        <v>46736074</v>
      </c>
      <c r="N102" s="892">
        <f>N96+N81+N14</f>
        <v>19908558</v>
      </c>
      <c r="O102" s="507">
        <f>O97+O81+O14</f>
        <v>8200000</v>
      </c>
    </row>
    <row r="103" spans="1:15" ht="17.25" customHeight="1">
      <c r="A103" s="893" t="s">
        <v>694</v>
      </c>
      <c r="B103" s="894"/>
      <c r="C103" s="895"/>
      <c r="D103" s="896"/>
      <c r="E103" s="896"/>
      <c r="F103" s="896"/>
      <c r="G103" s="896"/>
      <c r="H103" s="896"/>
      <c r="I103" s="896"/>
      <c r="J103" s="896"/>
      <c r="K103" s="896"/>
      <c r="L103" s="896"/>
      <c r="M103" s="896"/>
      <c r="N103" s="896"/>
      <c r="O103" s="33"/>
    </row>
    <row r="104" spans="1:15" ht="17.25" customHeight="1">
      <c r="A104" s="897" t="s">
        <v>695</v>
      </c>
      <c r="B104" s="898"/>
      <c r="C104" s="899"/>
      <c r="D104" s="896"/>
      <c r="E104" s="896"/>
      <c r="F104" s="896"/>
      <c r="G104" s="896"/>
      <c r="H104" s="896"/>
      <c r="I104" s="896"/>
      <c r="J104" s="896"/>
      <c r="K104" s="896"/>
      <c r="L104" s="896"/>
      <c r="M104" s="896"/>
      <c r="N104" s="896"/>
      <c r="O104" s="94"/>
    </row>
    <row r="105" spans="1:15" ht="17.25" customHeight="1">
      <c r="A105" s="373" t="s">
        <v>696</v>
      </c>
      <c r="B105" s="898"/>
      <c r="C105" s="899"/>
      <c r="D105" s="896"/>
      <c r="E105" s="896"/>
      <c r="F105" s="896"/>
      <c r="G105" s="896"/>
      <c r="H105" s="896"/>
      <c r="I105" s="896"/>
      <c r="J105" s="896"/>
      <c r="K105" s="896"/>
      <c r="L105" s="896"/>
      <c r="M105" s="896"/>
      <c r="N105" s="896"/>
      <c r="O105" s="114"/>
    </row>
    <row r="106" spans="1:14" ht="17.25" customHeight="1">
      <c r="A106" s="900"/>
      <c r="B106" s="898"/>
      <c r="C106" s="899"/>
      <c r="D106" s="901"/>
      <c r="E106" s="901"/>
      <c r="F106" s="901"/>
      <c r="G106" s="901"/>
      <c r="H106" s="901"/>
      <c r="I106" s="901"/>
      <c r="J106" s="901"/>
      <c r="K106" s="901"/>
      <c r="L106" s="901"/>
      <c r="M106" s="901"/>
      <c r="N106" s="901"/>
    </row>
    <row r="107" spans="1:14" ht="18" customHeight="1">
      <c r="A107" s="902"/>
      <c r="B107" s="898"/>
      <c r="C107" s="903"/>
      <c r="D107" s="901"/>
      <c r="E107" s="901"/>
      <c r="F107" s="901"/>
      <c r="G107" s="901"/>
      <c r="H107" s="901"/>
      <c r="I107" s="901"/>
      <c r="J107" s="901"/>
      <c r="K107" s="901"/>
      <c r="L107" s="901"/>
      <c r="M107" s="901"/>
      <c r="N107" s="901"/>
    </row>
    <row r="108" spans="1:14" ht="18" customHeight="1">
      <c r="A108" s="902"/>
      <c r="B108" s="898"/>
      <c r="C108" s="903"/>
      <c r="D108" s="901"/>
      <c r="E108" s="901"/>
      <c r="F108" s="901"/>
      <c r="G108" s="901"/>
      <c r="H108" s="901"/>
      <c r="I108" s="901"/>
      <c r="J108" s="901"/>
      <c r="K108" s="901"/>
      <c r="L108" s="901"/>
      <c r="M108" s="901"/>
      <c r="N108" s="901"/>
    </row>
    <row r="109" spans="1:14" ht="18.75" customHeight="1">
      <c r="A109" s="902"/>
      <c r="B109" s="898"/>
      <c r="C109" s="903"/>
      <c r="D109" s="901"/>
      <c r="E109" s="901"/>
      <c r="F109" s="901"/>
      <c r="G109" s="901"/>
      <c r="H109" s="901"/>
      <c r="I109" s="901"/>
      <c r="J109" s="901"/>
      <c r="K109" s="901"/>
      <c r="L109" s="901"/>
      <c r="M109" s="901"/>
      <c r="N109" s="901"/>
    </row>
    <row r="110" spans="1:14" ht="18" customHeight="1">
      <c r="A110" s="902"/>
      <c r="B110" s="898"/>
      <c r="C110" s="903"/>
      <c r="D110" s="904"/>
      <c r="E110" s="905"/>
      <c r="F110" s="905"/>
      <c r="G110" s="905"/>
      <c r="H110" s="905"/>
      <c r="I110" s="905"/>
      <c r="J110" s="905"/>
      <c r="K110" s="905"/>
      <c r="L110" s="905"/>
      <c r="M110" s="905"/>
      <c r="N110" s="905"/>
    </row>
    <row r="111" spans="1:14" ht="18" customHeight="1">
      <c r="A111" s="902"/>
      <c r="B111" s="898"/>
      <c r="C111" s="903"/>
      <c r="D111" s="906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</row>
    <row r="112" spans="1:14" ht="18" customHeight="1">
      <c r="A112" s="902"/>
      <c r="B112" s="898"/>
      <c r="C112" s="903"/>
      <c r="D112" s="906"/>
      <c r="E112" s="905"/>
      <c r="F112" s="905"/>
      <c r="G112" s="905"/>
      <c r="H112" s="905"/>
      <c r="I112" s="905"/>
      <c r="J112" s="905"/>
      <c r="K112" s="905"/>
      <c r="L112" s="905"/>
      <c r="M112" s="905"/>
      <c r="N112" s="905"/>
    </row>
    <row r="113" spans="1:14" ht="18" customHeight="1">
      <c r="A113" s="902"/>
      <c r="B113" s="898"/>
      <c r="C113" s="903"/>
      <c r="D113" s="906"/>
      <c r="E113" s="905"/>
      <c r="F113" s="905"/>
      <c r="G113" s="905"/>
      <c r="H113" s="905"/>
      <c r="I113" s="905"/>
      <c r="J113" s="905"/>
      <c r="K113" s="905"/>
      <c r="L113" s="905"/>
      <c r="M113" s="905"/>
      <c r="N113" s="905"/>
    </row>
    <row r="114" spans="3:14" ht="21" customHeight="1">
      <c r="C114" s="903"/>
      <c r="D114" s="904"/>
      <c r="E114" s="907"/>
      <c r="F114" s="907"/>
      <c r="G114" s="907"/>
      <c r="H114" s="907"/>
      <c r="I114" s="907"/>
      <c r="J114" s="907"/>
      <c r="K114" s="907"/>
      <c r="L114" s="907"/>
      <c r="M114" s="907"/>
      <c r="N114" s="907"/>
    </row>
    <row r="115" spans="3:14" ht="36" customHeight="1">
      <c r="C115" s="903"/>
      <c r="D115" s="904"/>
      <c r="E115" s="908"/>
      <c r="F115" s="908"/>
      <c r="G115" s="908"/>
      <c r="H115" s="908"/>
      <c r="I115" s="908"/>
      <c r="J115" s="908"/>
      <c r="K115" s="908"/>
      <c r="L115" s="908"/>
      <c r="M115" s="908"/>
      <c r="N115" s="908"/>
    </row>
    <row r="116" spans="3:14" ht="36.75" customHeight="1">
      <c r="C116" s="903"/>
      <c r="D116" s="904"/>
      <c r="E116" s="908"/>
      <c r="F116" s="908"/>
      <c r="G116" s="908"/>
      <c r="H116" s="908"/>
      <c r="I116" s="908"/>
      <c r="J116" s="908"/>
      <c r="K116" s="908"/>
      <c r="L116" s="908"/>
      <c r="M116" s="908"/>
      <c r="N116" s="908"/>
    </row>
    <row r="117" spans="1:14" ht="15">
      <c r="A117" s="902"/>
      <c r="B117" s="898"/>
      <c r="C117" s="898"/>
      <c r="D117" s="909"/>
      <c r="E117" s="910"/>
      <c r="F117" s="910"/>
      <c r="G117" s="910"/>
      <c r="H117" s="910"/>
      <c r="I117" s="910"/>
      <c r="J117" s="910"/>
      <c r="K117" s="910"/>
      <c r="L117" s="910"/>
      <c r="M117" s="911"/>
      <c r="N117" s="911"/>
    </row>
    <row r="118" spans="1:14" ht="19.5" customHeight="1">
      <c r="A118" s="902"/>
      <c r="B118" s="898"/>
      <c r="C118" s="898"/>
      <c r="D118" s="909"/>
      <c r="E118" s="912"/>
      <c r="F118" s="912"/>
      <c r="G118" s="912"/>
      <c r="H118" s="912"/>
      <c r="I118" s="912"/>
      <c r="J118" s="912"/>
      <c r="K118" s="912"/>
      <c r="L118" s="912"/>
      <c r="M118" s="912"/>
      <c r="N118" s="911"/>
    </row>
  </sheetData>
  <mergeCells count="83">
    <mergeCell ref="D117:L117"/>
    <mergeCell ref="D118:M118"/>
    <mergeCell ref="D113:N113"/>
    <mergeCell ref="D114:N114"/>
    <mergeCell ref="D115:N115"/>
    <mergeCell ref="D116:N116"/>
    <mergeCell ref="D109:N109"/>
    <mergeCell ref="D110:N110"/>
    <mergeCell ref="D111:N111"/>
    <mergeCell ref="D112:N112"/>
    <mergeCell ref="H102:I102"/>
    <mergeCell ref="D106:N106"/>
    <mergeCell ref="D107:N107"/>
    <mergeCell ref="D108:N108"/>
    <mergeCell ref="H98:I98"/>
    <mergeCell ref="H99:I99"/>
    <mergeCell ref="H100:I100"/>
    <mergeCell ref="A101:M101"/>
    <mergeCell ref="J96:J97"/>
    <mergeCell ref="L96:L97"/>
    <mergeCell ref="M96:M97"/>
    <mergeCell ref="N96:N97"/>
    <mergeCell ref="H93:I93"/>
    <mergeCell ref="H94:I94"/>
    <mergeCell ref="A96:D97"/>
    <mergeCell ref="E96:E97"/>
    <mergeCell ref="F96:F97"/>
    <mergeCell ref="G96:G97"/>
    <mergeCell ref="H96:I97"/>
    <mergeCell ref="H88:I88"/>
    <mergeCell ref="H89:I89"/>
    <mergeCell ref="H90:I90"/>
    <mergeCell ref="H92:I92"/>
    <mergeCell ref="H84:I84"/>
    <mergeCell ref="H85:I85"/>
    <mergeCell ref="A86:N86"/>
    <mergeCell ref="H87:I87"/>
    <mergeCell ref="M81:M82"/>
    <mergeCell ref="N81:N82"/>
    <mergeCell ref="O81:O82"/>
    <mergeCell ref="H83:I83"/>
    <mergeCell ref="B75:N75"/>
    <mergeCell ref="H77:I77"/>
    <mergeCell ref="A80:N80"/>
    <mergeCell ref="A81:D82"/>
    <mergeCell ref="E81:E82"/>
    <mergeCell ref="F81:F82"/>
    <mergeCell ref="G81:G82"/>
    <mergeCell ref="H81:I82"/>
    <mergeCell ref="J81:J82"/>
    <mergeCell ref="L81:L82"/>
    <mergeCell ref="B65:N65"/>
    <mergeCell ref="H67:I67"/>
    <mergeCell ref="A70:N70"/>
    <mergeCell ref="H72:I72"/>
    <mergeCell ref="H47:I47"/>
    <mergeCell ref="H52:I52"/>
    <mergeCell ref="H57:I57"/>
    <mergeCell ref="H62:I62"/>
    <mergeCell ref="H27:I27"/>
    <mergeCell ref="H32:I32"/>
    <mergeCell ref="H37:I37"/>
    <mergeCell ref="H42:I42"/>
    <mergeCell ref="H17:I17"/>
    <mergeCell ref="H18:I18"/>
    <mergeCell ref="H19:I19"/>
    <mergeCell ref="H22:I22"/>
    <mergeCell ref="M14:M15"/>
    <mergeCell ref="N14:N15"/>
    <mergeCell ref="O14:O15"/>
    <mergeCell ref="H16:I16"/>
    <mergeCell ref="H14:I15"/>
    <mergeCell ref="J14:J15"/>
    <mergeCell ref="K14:K15"/>
    <mergeCell ref="L14:L15"/>
    <mergeCell ref="A14:D15"/>
    <mergeCell ref="E14:E15"/>
    <mergeCell ref="F14:F15"/>
    <mergeCell ref="G14:G15"/>
    <mergeCell ref="A6:N6"/>
    <mergeCell ref="H9:I13"/>
    <mergeCell ref="J9:N9"/>
    <mergeCell ref="J10:L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0"/>
  <sheetViews>
    <sheetView workbookViewId="0" topLeftCell="F1">
      <selection activeCell="G2" sqref="G2"/>
    </sheetView>
  </sheetViews>
  <sheetFormatPr defaultColWidth="9.140625" defaultRowHeight="12.75"/>
  <cols>
    <col min="1" max="1" width="3.8515625" style="0" customWidth="1"/>
    <col min="2" max="2" width="33.28125" style="0" customWidth="1"/>
    <col min="3" max="3" width="7.28125" style="0" customWidth="1"/>
    <col min="4" max="4" width="9.57421875" style="0" bestFit="1" customWidth="1"/>
    <col min="5" max="5" width="11.7109375" style="0" bestFit="1" customWidth="1"/>
    <col min="6" max="6" width="10.7109375" style="0" bestFit="1" customWidth="1"/>
    <col min="7" max="7" width="11.7109375" style="0" bestFit="1" customWidth="1"/>
    <col min="8" max="8" width="10.140625" style="0" customWidth="1"/>
    <col min="9" max="9" width="10.00390625" style="0" customWidth="1"/>
    <col min="10" max="10" width="9.28125" style="0" bestFit="1" customWidth="1"/>
    <col min="11" max="11" width="8.57421875" style="0" customWidth="1"/>
    <col min="12" max="12" width="10.421875" style="0" customWidth="1"/>
    <col min="13" max="13" width="10.00390625" style="0" customWidth="1"/>
    <col min="16" max="16" width="8.421875" style="0" customWidth="1"/>
    <col min="17" max="17" width="9.7109375" style="0" customWidth="1"/>
    <col min="19" max="19" width="10.421875" style="0" bestFit="1" customWidth="1"/>
  </cols>
  <sheetData>
    <row r="1" spans="14:15" ht="15">
      <c r="N1" s="535" t="s">
        <v>697</v>
      </c>
      <c r="O1" s="536"/>
    </row>
    <row r="2" spans="14:17" ht="15">
      <c r="N2" s="913" t="s">
        <v>2</v>
      </c>
      <c r="O2" s="5"/>
      <c r="P2" s="5"/>
      <c r="Q2" s="5"/>
    </row>
    <row r="3" spans="14:15" ht="15">
      <c r="N3" s="535" t="s">
        <v>3</v>
      </c>
      <c r="O3" s="536"/>
    </row>
    <row r="4" spans="14:16" ht="15">
      <c r="N4" s="913" t="s">
        <v>445</v>
      </c>
      <c r="O4" s="5"/>
      <c r="P4" s="5"/>
    </row>
    <row r="5" spans="1:17" ht="12.75">
      <c r="A5" s="914" t="s">
        <v>698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5"/>
    </row>
    <row r="6" spans="1:17" ht="26.25" customHeight="1">
      <c r="A6" s="915"/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915"/>
    </row>
    <row r="8" ht="12.75">
      <c r="Q8" t="s">
        <v>450</v>
      </c>
    </row>
    <row r="9" spans="1:17" ht="12.75">
      <c r="A9" s="916" t="s">
        <v>699</v>
      </c>
      <c r="B9" s="916" t="s">
        <v>700</v>
      </c>
      <c r="C9" s="917" t="s">
        <v>701</v>
      </c>
      <c r="D9" s="918" t="s">
        <v>702</v>
      </c>
      <c r="E9" s="917" t="s">
        <v>703</v>
      </c>
      <c r="F9" s="919" t="s">
        <v>704</v>
      </c>
      <c r="G9" s="919"/>
      <c r="H9" s="920"/>
      <c r="I9" s="919" t="s">
        <v>705</v>
      </c>
      <c r="J9" s="919"/>
      <c r="K9" s="919"/>
      <c r="L9" s="919"/>
      <c r="M9" s="919"/>
      <c r="N9" s="919"/>
      <c r="O9" s="919"/>
      <c r="P9" s="919"/>
      <c r="Q9" s="919"/>
    </row>
    <row r="10" spans="1:17" ht="12.75">
      <c r="A10" s="916"/>
      <c r="B10" s="916"/>
      <c r="C10" s="921"/>
      <c r="D10" s="921"/>
      <c r="E10" s="921"/>
      <c r="F10" s="918" t="s">
        <v>706</v>
      </c>
      <c r="G10" s="918" t="s">
        <v>707</v>
      </c>
      <c r="H10" s="922"/>
      <c r="I10" s="919" t="s">
        <v>708</v>
      </c>
      <c r="J10" s="919"/>
      <c r="K10" s="919"/>
      <c r="L10" s="919"/>
      <c r="M10" s="919"/>
      <c r="N10" s="919"/>
      <c r="O10" s="919"/>
      <c r="P10" s="919"/>
      <c r="Q10" s="919"/>
    </row>
    <row r="11" spans="1:17" ht="12.75">
      <c r="A11" s="916"/>
      <c r="B11" s="916"/>
      <c r="C11" s="921"/>
      <c r="D11" s="921"/>
      <c r="E11" s="921"/>
      <c r="F11" s="919"/>
      <c r="G11" s="919"/>
      <c r="H11" s="923" t="s">
        <v>709</v>
      </c>
      <c r="I11" s="919" t="s">
        <v>710</v>
      </c>
      <c r="J11" s="919"/>
      <c r="K11" s="919"/>
      <c r="L11" s="919"/>
      <c r="M11" s="919"/>
      <c r="N11" s="919"/>
      <c r="O11" s="919"/>
      <c r="P11" s="919"/>
      <c r="Q11" s="919"/>
    </row>
    <row r="12" spans="1:17" ht="12.75">
      <c r="A12" s="916"/>
      <c r="B12" s="916"/>
      <c r="C12" s="921"/>
      <c r="D12" s="921"/>
      <c r="E12" s="921"/>
      <c r="F12" s="919"/>
      <c r="G12" s="919"/>
      <c r="H12" s="924"/>
      <c r="I12" s="919" t="s">
        <v>706</v>
      </c>
      <c r="J12" s="919"/>
      <c r="K12" s="919"/>
      <c r="L12" s="919"/>
      <c r="M12" s="919" t="s">
        <v>707</v>
      </c>
      <c r="N12" s="919"/>
      <c r="O12" s="919"/>
      <c r="P12" s="919"/>
      <c r="Q12" s="919"/>
    </row>
    <row r="13" spans="1:17" ht="12.75">
      <c r="A13" s="916"/>
      <c r="B13" s="916"/>
      <c r="C13" s="921"/>
      <c r="D13" s="921"/>
      <c r="E13" s="921"/>
      <c r="F13" s="919"/>
      <c r="G13" s="919"/>
      <c r="H13" s="924"/>
      <c r="I13" s="918" t="s">
        <v>709</v>
      </c>
      <c r="J13" s="919" t="s">
        <v>711</v>
      </c>
      <c r="K13" s="919"/>
      <c r="L13" s="919"/>
      <c r="M13" s="918" t="s">
        <v>709</v>
      </c>
      <c r="N13" s="919" t="s">
        <v>711</v>
      </c>
      <c r="O13" s="919"/>
      <c r="P13" s="919"/>
      <c r="Q13" s="919"/>
    </row>
    <row r="14" spans="1:19" ht="104.25" customHeight="1">
      <c r="A14" s="916"/>
      <c r="B14" s="916"/>
      <c r="C14" s="921"/>
      <c r="D14" s="921"/>
      <c r="E14" s="921"/>
      <c r="F14" s="919"/>
      <c r="G14" s="919"/>
      <c r="H14" s="925"/>
      <c r="I14" s="921"/>
      <c r="J14" s="922" t="s">
        <v>712</v>
      </c>
      <c r="K14" s="922" t="s">
        <v>713</v>
      </c>
      <c r="L14" s="922" t="s">
        <v>714</v>
      </c>
      <c r="M14" s="918"/>
      <c r="N14" s="926" t="s">
        <v>715</v>
      </c>
      <c r="O14" s="922" t="s">
        <v>716</v>
      </c>
      <c r="P14" s="922" t="s">
        <v>713</v>
      </c>
      <c r="Q14" s="922" t="s">
        <v>714</v>
      </c>
      <c r="R14" s="927"/>
      <c r="S14" s="928"/>
    </row>
    <row r="15" spans="1:17" s="931" customFormat="1" ht="11.25">
      <c r="A15" s="929"/>
      <c r="B15" s="929"/>
      <c r="C15" s="929"/>
      <c r="D15" s="929"/>
      <c r="E15" s="930" t="s">
        <v>717</v>
      </c>
      <c r="F15" s="929"/>
      <c r="G15" s="929"/>
      <c r="H15" s="930" t="s">
        <v>718</v>
      </c>
      <c r="I15" s="930" t="s">
        <v>719</v>
      </c>
      <c r="J15" s="929"/>
      <c r="K15" s="929"/>
      <c r="L15" s="929"/>
      <c r="M15" s="929" t="s">
        <v>720</v>
      </c>
      <c r="N15" s="929"/>
      <c r="O15" s="929"/>
      <c r="P15" s="929"/>
      <c r="Q15" s="929"/>
    </row>
    <row r="16" spans="1:17" ht="12.75">
      <c r="A16" s="920" t="s">
        <v>721</v>
      </c>
      <c r="B16" s="920" t="s">
        <v>722</v>
      </c>
      <c r="C16" s="920" t="s">
        <v>723</v>
      </c>
      <c r="D16" s="920" t="s">
        <v>724</v>
      </c>
      <c r="E16" s="920" t="s">
        <v>725</v>
      </c>
      <c r="F16" s="920" t="s">
        <v>726</v>
      </c>
      <c r="G16" s="920" t="s">
        <v>727</v>
      </c>
      <c r="H16" s="920" t="s">
        <v>728</v>
      </c>
      <c r="I16" s="920" t="s">
        <v>729</v>
      </c>
      <c r="J16" s="920" t="s">
        <v>730</v>
      </c>
      <c r="K16" s="920" t="s">
        <v>731</v>
      </c>
      <c r="L16" s="920" t="s">
        <v>732</v>
      </c>
      <c r="M16" s="920" t="s">
        <v>733</v>
      </c>
      <c r="N16" s="920" t="s">
        <v>734</v>
      </c>
      <c r="O16" s="920" t="s">
        <v>735</v>
      </c>
      <c r="P16" s="920" t="s">
        <v>736</v>
      </c>
      <c r="Q16" s="920" t="s">
        <v>737</v>
      </c>
    </row>
    <row r="17" spans="1:17" ht="12.75">
      <c r="A17" s="932"/>
      <c r="B17" s="819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19"/>
      <c r="P17" s="819"/>
      <c r="Q17" s="933"/>
    </row>
    <row r="18" spans="1:19" ht="12.75">
      <c r="A18" s="934"/>
      <c r="B18" s="935" t="s">
        <v>738</v>
      </c>
      <c r="C18" s="936" t="s">
        <v>739</v>
      </c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8"/>
      <c r="S18" s="939"/>
    </row>
    <row r="19" spans="1:17" ht="12.75">
      <c r="A19" s="934"/>
      <c r="B19" s="935" t="s">
        <v>740</v>
      </c>
      <c r="C19" s="936" t="s">
        <v>741</v>
      </c>
      <c r="D19" s="937"/>
      <c r="E19" s="937"/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8"/>
    </row>
    <row r="20" spans="1:17" ht="12.75">
      <c r="A20" s="934"/>
      <c r="B20" s="935" t="s">
        <v>742</v>
      </c>
      <c r="C20" s="936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8"/>
    </row>
    <row r="21" spans="1:17" ht="12.75">
      <c r="A21" s="934"/>
      <c r="B21" s="935" t="s">
        <v>743</v>
      </c>
      <c r="C21" s="940"/>
      <c r="D21" s="941"/>
      <c r="E21" s="941"/>
      <c r="F21" s="941"/>
      <c r="G21" s="941"/>
      <c r="H21" s="941"/>
      <c r="I21" s="941"/>
      <c r="J21" s="941"/>
      <c r="K21" s="941"/>
      <c r="L21" s="941"/>
      <c r="M21" s="941"/>
      <c r="N21" s="941"/>
      <c r="O21" s="941"/>
      <c r="P21" s="941"/>
      <c r="Q21" s="942"/>
    </row>
    <row r="22" spans="1:17" ht="12.75">
      <c r="A22" s="943"/>
      <c r="B22" s="944"/>
      <c r="C22" s="943"/>
      <c r="D22" s="943"/>
      <c r="E22" s="945"/>
      <c r="F22" s="946"/>
      <c r="G22" s="947"/>
      <c r="H22" s="946"/>
      <c r="I22" s="947"/>
      <c r="J22" s="946"/>
      <c r="K22" s="947"/>
      <c r="L22" s="946"/>
      <c r="M22" s="947"/>
      <c r="N22" s="943"/>
      <c r="O22" s="944"/>
      <c r="P22" s="943"/>
      <c r="Q22" s="943"/>
    </row>
    <row r="23" spans="1:18" ht="12.75">
      <c r="A23" s="943">
        <v>1</v>
      </c>
      <c r="B23" s="948" t="s">
        <v>744</v>
      </c>
      <c r="C23" s="943"/>
      <c r="D23" s="949">
        <v>600</v>
      </c>
      <c r="E23" s="950"/>
      <c r="F23" s="951"/>
      <c r="G23" s="950"/>
      <c r="H23" s="951"/>
      <c r="I23" s="950"/>
      <c r="J23" s="951"/>
      <c r="K23" s="950"/>
      <c r="L23" s="951"/>
      <c r="M23" s="950"/>
      <c r="N23" s="952"/>
      <c r="O23" s="953"/>
      <c r="P23" s="952"/>
      <c r="Q23" s="952"/>
      <c r="R23" s="939"/>
    </row>
    <row r="24" spans="1:18" ht="12.75">
      <c r="A24" s="943"/>
      <c r="B24" s="948" t="s">
        <v>745</v>
      </c>
      <c r="C24" s="943"/>
      <c r="D24" s="949">
        <v>60014</v>
      </c>
      <c r="E24" s="950">
        <v>31204883</v>
      </c>
      <c r="F24" s="951">
        <v>4680732</v>
      </c>
      <c r="G24" s="950">
        <v>26524151</v>
      </c>
      <c r="H24" s="951">
        <f>I24+M24</f>
        <v>1018692</v>
      </c>
      <c r="I24" s="950">
        <f>J24+K24+L24</f>
        <v>1018692</v>
      </c>
      <c r="J24" s="951">
        <v>900000</v>
      </c>
      <c r="K24" s="950"/>
      <c r="L24" s="951">
        <v>118692</v>
      </c>
      <c r="M24" s="950"/>
      <c r="N24" s="952"/>
      <c r="O24" s="953"/>
      <c r="P24" s="952"/>
      <c r="Q24" s="952"/>
      <c r="R24" s="939"/>
    </row>
    <row r="25" spans="1:18" ht="12.75">
      <c r="A25" s="943"/>
      <c r="B25" s="954"/>
      <c r="C25" s="943"/>
      <c r="D25" s="943"/>
      <c r="E25" s="955"/>
      <c r="F25" s="951"/>
      <c r="G25" s="950"/>
      <c r="H25" s="951"/>
      <c r="I25" s="950"/>
      <c r="J25" s="951"/>
      <c r="K25" s="950"/>
      <c r="L25" s="951"/>
      <c r="M25" s="950"/>
      <c r="N25" s="952"/>
      <c r="O25" s="953"/>
      <c r="P25" s="952"/>
      <c r="Q25" s="952"/>
      <c r="R25" s="939"/>
    </row>
    <row r="26" spans="1:18" ht="12.75">
      <c r="A26" s="956"/>
      <c r="B26" s="957"/>
      <c r="C26" s="956"/>
      <c r="D26" s="956"/>
      <c r="E26" s="958"/>
      <c r="F26" s="959"/>
      <c r="G26" s="958"/>
      <c r="H26" s="959"/>
      <c r="I26" s="958"/>
      <c r="J26" s="959"/>
      <c r="K26" s="958"/>
      <c r="L26" s="959"/>
      <c r="M26" s="958"/>
      <c r="N26" s="959"/>
      <c r="O26" s="958"/>
      <c r="P26" s="959"/>
      <c r="Q26" s="959"/>
      <c r="R26" s="939"/>
    </row>
    <row r="27" spans="1:18" ht="12.75">
      <c r="A27" s="943"/>
      <c r="B27" s="944"/>
      <c r="C27" s="960"/>
      <c r="D27" s="944"/>
      <c r="E27" s="953"/>
      <c r="F27" s="953"/>
      <c r="G27" s="953"/>
      <c r="H27" s="953"/>
      <c r="I27" s="953"/>
      <c r="J27" s="953"/>
      <c r="K27" s="953"/>
      <c r="L27" s="953"/>
      <c r="M27" s="953"/>
      <c r="N27" s="953"/>
      <c r="O27" s="953"/>
      <c r="P27" s="953"/>
      <c r="Q27" s="961"/>
      <c r="R27" s="939"/>
    </row>
    <row r="28" spans="1:18" ht="12.75">
      <c r="A28" s="962"/>
      <c r="B28" s="963" t="s">
        <v>738</v>
      </c>
      <c r="C28" s="964" t="s">
        <v>739</v>
      </c>
      <c r="D28" s="965"/>
      <c r="E28" s="965"/>
      <c r="F28" s="965"/>
      <c r="G28" s="965"/>
      <c r="H28" s="965"/>
      <c r="I28" s="965"/>
      <c r="J28" s="965"/>
      <c r="K28" s="965"/>
      <c r="L28" s="965"/>
      <c r="M28" s="965"/>
      <c r="N28" s="965"/>
      <c r="O28" s="965"/>
      <c r="P28" s="965"/>
      <c r="Q28" s="966"/>
      <c r="R28" s="939"/>
    </row>
    <row r="29" spans="1:18" ht="12.75">
      <c r="A29" s="934"/>
      <c r="B29" s="935" t="s">
        <v>740</v>
      </c>
      <c r="C29" s="936" t="s">
        <v>741</v>
      </c>
      <c r="D29" s="937"/>
      <c r="E29" s="937"/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8"/>
      <c r="R29" s="939"/>
    </row>
    <row r="30" spans="1:18" ht="12.75">
      <c r="A30" s="934"/>
      <c r="B30" s="935" t="s">
        <v>742</v>
      </c>
      <c r="C30" s="936"/>
      <c r="D30" s="937"/>
      <c r="E30" s="937"/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8"/>
      <c r="R30" s="939"/>
    </row>
    <row r="31" spans="1:18" ht="12.75">
      <c r="A31" s="934"/>
      <c r="B31" s="935" t="s">
        <v>743</v>
      </c>
      <c r="C31" s="940"/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  <c r="O31" s="941"/>
      <c r="P31" s="941"/>
      <c r="Q31" s="942"/>
      <c r="R31" s="939"/>
    </row>
    <row r="32" spans="1:18" ht="12.75">
      <c r="A32" s="943"/>
      <c r="B32" s="944"/>
      <c r="C32" s="946"/>
      <c r="D32" s="946"/>
      <c r="E32" s="947"/>
      <c r="F32" s="946"/>
      <c r="G32" s="947"/>
      <c r="H32" s="946"/>
      <c r="I32" s="947"/>
      <c r="J32" s="946"/>
      <c r="K32" s="947"/>
      <c r="L32" s="946"/>
      <c r="M32" s="947"/>
      <c r="N32" s="946"/>
      <c r="O32" s="947"/>
      <c r="P32" s="946"/>
      <c r="Q32" s="946"/>
      <c r="R32" s="939"/>
    </row>
    <row r="33" spans="1:18" ht="12.75">
      <c r="A33" s="943">
        <v>2</v>
      </c>
      <c r="B33" s="954" t="s">
        <v>746</v>
      </c>
      <c r="C33" s="946"/>
      <c r="D33" s="643">
        <v>600</v>
      </c>
      <c r="E33" s="950"/>
      <c r="F33" s="951"/>
      <c r="G33" s="950"/>
      <c r="H33" s="951"/>
      <c r="I33" s="950"/>
      <c r="J33" s="951"/>
      <c r="K33" s="950"/>
      <c r="L33" s="951"/>
      <c r="M33" s="950"/>
      <c r="N33" s="951"/>
      <c r="O33" s="950"/>
      <c r="P33" s="951"/>
      <c r="Q33" s="951"/>
      <c r="R33" s="939"/>
    </row>
    <row r="34" spans="1:18" ht="12.75">
      <c r="A34" s="943"/>
      <c r="B34" s="954" t="s">
        <v>747</v>
      </c>
      <c r="C34" s="946"/>
      <c r="D34" s="643">
        <v>60014</v>
      </c>
      <c r="E34" s="950">
        <v>4733423</v>
      </c>
      <c r="F34" s="951">
        <v>710013</v>
      </c>
      <c r="G34" s="950">
        <v>4023410</v>
      </c>
      <c r="H34" s="951">
        <v>500000</v>
      </c>
      <c r="I34" s="950">
        <v>500000</v>
      </c>
      <c r="J34" s="951"/>
      <c r="K34" s="950"/>
      <c r="L34" s="951">
        <v>500000</v>
      </c>
      <c r="M34" s="950"/>
      <c r="N34" s="951"/>
      <c r="O34" s="950"/>
      <c r="P34" s="951"/>
      <c r="Q34" s="951"/>
      <c r="R34" s="939"/>
    </row>
    <row r="35" spans="1:18" ht="12.75">
      <c r="A35" s="943"/>
      <c r="B35" s="954" t="s">
        <v>748</v>
      </c>
      <c r="C35" s="946"/>
      <c r="D35" s="946"/>
      <c r="E35" s="950"/>
      <c r="F35" s="951"/>
      <c r="G35" s="950"/>
      <c r="H35" s="951"/>
      <c r="I35" s="950"/>
      <c r="J35" s="951"/>
      <c r="K35" s="950"/>
      <c r="L35" s="951"/>
      <c r="M35" s="950"/>
      <c r="N35" s="951"/>
      <c r="O35" s="950"/>
      <c r="P35" s="951"/>
      <c r="Q35" s="951"/>
      <c r="R35" s="939"/>
    </row>
    <row r="36" spans="1:18" ht="12.75">
      <c r="A36" s="956"/>
      <c r="B36" s="957" t="s">
        <v>749</v>
      </c>
      <c r="C36" s="967"/>
      <c r="D36" s="967"/>
      <c r="E36" s="968"/>
      <c r="F36" s="969"/>
      <c r="G36" s="968"/>
      <c r="H36" s="969"/>
      <c r="I36" s="968"/>
      <c r="J36" s="969"/>
      <c r="K36" s="968"/>
      <c r="L36" s="969"/>
      <c r="M36" s="968"/>
      <c r="N36" s="969"/>
      <c r="O36" s="968"/>
      <c r="P36" s="969"/>
      <c r="Q36" s="969"/>
      <c r="R36" s="939"/>
    </row>
    <row r="37" spans="1:18" ht="12.75">
      <c r="A37" s="943"/>
      <c r="B37" s="944"/>
      <c r="C37" s="970"/>
      <c r="D37" s="947"/>
      <c r="E37" s="950"/>
      <c r="F37" s="950"/>
      <c r="G37" s="950"/>
      <c r="H37" s="950"/>
      <c r="I37" s="950"/>
      <c r="J37" s="950"/>
      <c r="K37" s="950"/>
      <c r="L37" s="950"/>
      <c r="M37" s="950"/>
      <c r="N37" s="950"/>
      <c r="O37" s="950"/>
      <c r="P37" s="950"/>
      <c r="Q37" s="971"/>
      <c r="R37" s="939"/>
    </row>
    <row r="38" spans="1:18" ht="12.75">
      <c r="A38" s="962"/>
      <c r="B38" s="963" t="s">
        <v>738</v>
      </c>
      <c r="C38" s="972" t="s">
        <v>739</v>
      </c>
      <c r="D38" s="973"/>
      <c r="E38" s="973"/>
      <c r="F38" s="973"/>
      <c r="G38" s="973"/>
      <c r="H38" s="973"/>
      <c r="I38" s="973"/>
      <c r="J38" s="973"/>
      <c r="K38" s="973"/>
      <c r="L38" s="973"/>
      <c r="M38" s="973"/>
      <c r="N38" s="973"/>
      <c r="O38" s="973"/>
      <c r="P38" s="973"/>
      <c r="Q38" s="974"/>
      <c r="R38" s="939"/>
    </row>
    <row r="39" spans="1:18" ht="12.75">
      <c r="A39" s="934"/>
      <c r="B39" s="935" t="s">
        <v>740</v>
      </c>
      <c r="C39" s="975" t="s">
        <v>741</v>
      </c>
      <c r="D39" s="976"/>
      <c r="E39" s="976"/>
      <c r="F39" s="976"/>
      <c r="G39" s="976"/>
      <c r="H39" s="976"/>
      <c r="I39" s="976"/>
      <c r="J39" s="976"/>
      <c r="K39" s="976"/>
      <c r="L39" s="976"/>
      <c r="M39" s="976"/>
      <c r="N39" s="976"/>
      <c r="O39" s="976"/>
      <c r="P39" s="976"/>
      <c r="Q39" s="977"/>
      <c r="R39" s="939"/>
    </row>
    <row r="40" spans="1:18" ht="12.75">
      <c r="A40" s="934"/>
      <c r="B40" s="935" t="s">
        <v>742</v>
      </c>
      <c r="C40" s="975"/>
      <c r="D40" s="976"/>
      <c r="E40" s="976"/>
      <c r="F40" s="976"/>
      <c r="G40" s="976"/>
      <c r="H40" s="976"/>
      <c r="I40" s="976"/>
      <c r="J40" s="976"/>
      <c r="K40" s="976"/>
      <c r="L40" s="976"/>
      <c r="M40" s="976"/>
      <c r="N40" s="976"/>
      <c r="O40" s="976"/>
      <c r="P40" s="976"/>
      <c r="Q40" s="977"/>
      <c r="R40" s="939"/>
    </row>
    <row r="41" spans="1:18" ht="12.75">
      <c r="A41" s="934"/>
      <c r="B41" s="935" t="s">
        <v>743</v>
      </c>
      <c r="C41" s="978"/>
      <c r="D41" s="979"/>
      <c r="E41" s="979"/>
      <c r="F41" s="979"/>
      <c r="G41" s="979"/>
      <c r="H41" s="979"/>
      <c r="I41" s="979"/>
      <c r="J41" s="979"/>
      <c r="K41" s="979"/>
      <c r="L41" s="979"/>
      <c r="M41" s="979"/>
      <c r="N41" s="979"/>
      <c r="O41" s="979"/>
      <c r="P41" s="979"/>
      <c r="Q41" s="980"/>
      <c r="R41" s="939"/>
    </row>
    <row r="42" spans="1:18" ht="12.75">
      <c r="A42" s="943"/>
      <c r="B42" s="944"/>
      <c r="C42" s="946"/>
      <c r="D42" s="946"/>
      <c r="E42" s="947"/>
      <c r="F42" s="946"/>
      <c r="G42" s="947"/>
      <c r="H42" s="946"/>
      <c r="I42" s="947"/>
      <c r="J42" s="946"/>
      <c r="K42" s="947"/>
      <c r="L42" s="946"/>
      <c r="M42" s="947"/>
      <c r="N42" s="946"/>
      <c r="O42" s="947"/>
      <c r="P42" s="946"/>
      <c r="Q42" s="946"/>
      <c r="R42" s="939"/>
    </row>
    <row r="43" spans="1:18" ht="12.75">
      <c r="A43" s="943">
        <v>3</v>
      </c>
      <c r="B43" s="981" t="s">
        <v>750</v>
      </c>
      <c r="C43" s="946"/>
      <c r="D43" s="643">
        <v>600</v>
      </c>
      <c r="E43" s="950"/>
      <c r="F43" s="951"/>
      <c r="G43" s="950"/>
      <c r="H43" s="951"/>
      <c r="I43" s="950"/>
      <c r="J43" s="951"/>
      <c r="K43" s="950"/>
      <c r="L43" s="951"/>
      <c r="M43" s="950"/>
      <c r="N43" s="951"/>
      <c r="O43" s="950"/>
      <c r="P43" s="951"/>
      <c r="Q43" s="951"/>
      <c r="R43" s="939"/>
    </row>
    <row r="44" spans="1:18" ht="12.75">
      <c r="A44" s="943"/>
      <c r="B44" s="981" t="s">
        <v>751</v>
      </c>
      <c r="C44" s="946"/>
      <c r="D44" s="643">
        <v>60014</v>
      </c>
      <c r="E44" s="950">
        <f>F44+G44</f>
        <v>6908603</v>
      </c>
      <c r="F44" s="951">
        <v>1027790</v>
      </c>
      <c r="G44" s="950">
        <v>5880813</v>
      </c>
      <c r="H44" s="951">
        <v>633054</v>
      </c>
      <c r="I44" s="950">
        <f>J44+K44+L44</f>
        <v>633054</v>
      </c>
      <c r="J44" s="951">
        <v>90528</v>
      </c>
      <c r="K44" s="950"/>
      <c r="L44" s="951">
        <v>542526</v>
      </c>
      <c r="M44" s="950"/>
      <c r="N44" s="951"/>
      <c r="O44" s="950"/>
      <c r="P44" s="951"/>
      <c r="Q44" s="951"/>
      <c r="R44" s="939"/>
    </row>
    <row r="45" spans="1:18" ht="12.75">
      <c r="A45" s="943"/>
      <c r="B45" s="981" t="s">
        <v>752</v>
      </c>
      <c r="C45" s="946"/>
      <c r="D45" s="946"/>
      <c r="E45" s="950"/>
      <c r="F45" s="951"/>
      <c r="G45" s="950"/>
      <c r="H45" s="951"/>
      <c r="I45" s="950"/>
      <c r="J45" s="951"/>
      <c r="K45" s="950"/>
      <c r="L45" s="951"/>
      <c r="M45" s="950"/>
      <c r="N45" s="951"/>
      <c r="O45" s="950"/>
      <c r="P45" s="951"/>
      <c r="Q45" s="951"/>
      <c r="R45" s="939"/>
    </row>
    <row r="46" spans="1:18" ht="12.75">
      <c r="A46" s="956"/>
      <c r="B46" s="982"/>
      <c r="C46" s="967"/>
      <c r="D46" s="967"/>
      <c r="E46" s="968"/>
      <c r="F46" s="969"/>
      <c r="G46" s="968"/>
      <c r="H46" s="969"/>
      <c r="I46" s="968"/>
      <c r="J46" s="969"/>
      <c r="K46" s="968"/>
      <c r="L46" s="969"/>
      <c r="M46" s="968"/>
      <c r="N46" s="969"/>
      <c r="O46" s="968"/>
      <c r="P46" s="969"/>
      <c r="Q46" s="969"/>
      <c r="R46" s="939"/>
    </row>
    <row r="47" spans="1:18" ht="12.75">
      <c r="A47" s="943"/>
      <c r="B47" s="944"/>
      <c r="C47" s="970"/>
      <c r="D47" s="947"/>
      <c r="E47" s="950"/>
      <c r="F47" s="950"/>
      <c r="G47" s="950"/>
      <c r="H47" s="950"/>
      <c r="I47" s="950"/>
      <c r="J47" s="950"/>
      <c r="K47" s="950"/>
      <c r="L47" s="950"/>
      <c r="M47" s="950"/>
      <c r="N47" s="950"/>
      <c r="O47" s="950"/>
      <c r="P47" s="950"/>
      <c r="Q47" s="971"/>
      <c r="R47" s="939"/>
    </row>
    <row r="48" spans="1:18" ht="12.75">
      <c r="A48" s="943"/>
      <c r="B48" s="944"/>
      <c r="C48" s="970"/>
      <c r="D48" s="947"/>
      <c r="E48" s="950"/>
      <c r="F48" s="950"/>
      <c r="G48" s="950"/>
      <c r="H48" s="950"/>
      <c r="I48" s="950"/>
      <c r="J48" s="950"/>
      <c r="K48" s="950"/>
      <c r="L48" s="950"/>
      <c r="M48" s="950"/>
      <c r="N48" s="950"/>
      <c r="O48" s="950"/>
      <c r="P48" s="950"/>
      <c r="Q48" s="971"/>
      <c r="R48" s="939"/>
    </row>
    <row r="49" spans="1:18" ht="12.75">
      <c r="A49" s="962"/>
      <c r="B49" s="963" t="s">
        <v>738</v>
      </c>
      <c r="C49" s="972" t="s">
        <v>739</v>
      </c>
      <c r="D49" s="973"/>
      <c r="E49" s="973"/>
      <c r="F49" s="973"/>
      <c r="G49" s="973"/>
      <c r="H49" s="973"/>
      <c r="I49" s="973"/>
      <c r="J49" s="973"/>
      <c r="K49" s="973"/>
      <c r="L49" s="973"/>
      <c r="M49" s="973"/>
      <c r="N49" s="973"/>
      <c r="O49" s="973"/>
      <c r="P49" s="973"/>
      <c r="Q49" s="974"/>
      <c r="R49" s="939"/>
    </row>
    <row r="50" spans="1:18" ht="12.75">
      <c r="A50" s="934"/>
      <c r="B50" s="935" t="s">
        <v>740</v>
      </c>
      <c r="C50" s="975" t="s">
        <v>741</v>
      </c>
      <c r="D50" s="976"/>
      <c r="E50" s="976"/>
      <c r="F50" s="976"/>
      <c r="G50" s="976"/>
      <c r="H50" s="976"/>
      <c r="I50" s="976"/>
      <c r="J50" s="976"/>
      <c r="K50" s="976"/>
      <c r="L50" s="976"/>
      <c r="M50" s="976"/>
      <c r="N50" s="976"/>
      <c r="O50" s="976"/>
      <c r="P50" s="976"/>
      <c r="Q50" s="977"/>
      <c r="R50" s="939"/>
    </row>
    <row r="51" spans="1:18" ht="12.75">
      <c r="A51" s="934"/>
      <c r="B51" s="935" t="s">
        <v>742</v>
      </c>
      <c r="C51" s="975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7"/>
      <c r="R51" s="939"/>
    </row>
    <row r="52" spans="1:18" ht="12.75">
      <c r="A52" s="934"/>
      <c r="B52" s="935" t="s">
        <v>743</v>
      </c>
      <c r="C52" s="978"/>
      <c r="D52" s="979"/>
      <c r="E52" s="979"/>
      <c r="F52" s="979"/>
      <c r="G52" s="979"/>
      <c r="H52" s="979"/>
      <c r="I52" s="979"/>
      <c r="J52" s="979"/>
      <c r="K52" s="979"/>
      <c r="L52" s="979"/>
      <c r="M52" s="979"/>
      <c r="N52" s="979"/>
      <c r="O52" s="979"/>
      <c r="P52" s="979"/>
      <c r="Q52" s="980"/>
      <c r="R52" s="939"/>
    </row>
    <row r="53" spans="1:18" ht="12.75">
      <c r="A53" s="943"/>
      <c r="B53" s="944"/>
      <c r="C53" s="946"/>
      <c r="D53" s="946"/>
      <c r="E53" s="947"/>
      <c r="F53" s="946"/>
      <c r="G53" s="947"/>
      <c r="H53" s="946"/>
      <c r="I53" s="947"/>
      <c r="J53" s="946"/>
      <c r="K53" s="947"/>
      <c r="L53" s="946"/>
      <c r="M53" s="947"/>
      <c r="N53" s="946"/>
      <c r="O53" s="947"/>
      <c r="P53" s="946"/>
      <c r="Q53" s="946"/>
      <c r="R53" s="939"/>
    </row>
    <row r="54" spans="1:18" ht="12.75">
      <c r="A54" s="943">
        <v>4</v>
      </c>
      <c r="B54" s="981" t="s">
        <v>573</v>
      </c>
      <c r="C54" s="946"/>
      <c r="D54" s="643">
        <v>600</v>
      </c>
      <c r="E54" s="950"/>
      <c r="F54" s="951"/>
      <c r="G54" s="950"/>
      <c r="H54" s="951"/>
      <c r="I54" s="950"/>
      <c r="J54" s="951"/>
      <c r="K54" s="950"/>
      <c r="L54" s="951"/>
      <c r="M54" s="950"/>
      <c r="N54" s="951"/>
      <c r="O54" s="950"/>
      <c r="P54" s="951"/>
      <c r="Q54" s="951"/>
      <c r="R54" s="939"/>
    </row>
    <row r="55" spans="1:18" ht="12.75">
      <c r="A55" s="943"/>
      <c r="B55" s="981" t="s">
        <v>574</v>
      </c>
      <c r="C55" s="946"/>
      <c r="D55" s="643">
        <v>60014</v>
      </c>
      <c r="E55" s="950">
        <v>2873164</v>
      </c>
      <c r="F55" s="951">
        <v>430975</v>
      </c>
      <c r="G55" s="950">
        <v>2442189</v>
      </c>
      <c r="H55" s="951">
        <v>620000</v>
      </c>
      <c r="I55" s="950">
        <v>620000</v>
      </c>
      <c r="J55" s="951"/>
      <c r="K55" s="950"/>
      <c r="L55" s="951">
        <v>620000</v>
      </c>
      <c r="M55" s="950"/>
      <c r="N55" s="951"/>
      <c r="O55" s="950"/>
      <c r="P55" s="951"/>
      <c r="Q55" s="951"/>
      <c r="R55" s="939"/>
    </row>
    <row r="56" spans="1:18" ht="12.75">
      <c r="A56" s="943"/>
      <c r="B56" s="981" t="s">
        <v>576</v>
      </c>
      <c r="C56" s="946"/>
      <c r="D56" s="946"/>
      <c r="E56" s="950"/>
      <c r="F56" s="951"/>
      <c r="G56" s="950"/>
      <c r="H56" s="951"/>
      <c r="I56" s="950"/>
      <c r="J56" s="951"/>
      <c r="K56" s="950"/>
      <c r="L56" s="951"/>
      <c r="M56" s="950"/>
      <c r="N56" s="951"/>
      <c r="O56" s="950"/>
      <c r="P56" s="951"/>
      <c r="Q56" s="951"/>
      <c r="R56" s="939"/>
    </row>
    <row r="57" spans="1:18" ht="12.75">
      <c r="A57" s="956"/>
      <c r="B57" s="982"/>
      <c r="C57" s="967"/>
      <c r="D57" s="967"/>
      <c r="E57" s="968"/>
      <c r="F57" s="969"/>
      <c r="G57" s="968"/>
      <c r="H57" s="969"/>
      <c r="I57" s="968"/>
      <c r="J57" s="969"/>
      <c r="K57" s="968"/>
      <c r="L57" s="969"/>
      <c r="M57" s="968"/>
      <c r="N57" s="969"/>
      <c r="O57" s="968"/>
      <c r="P57" s="969"/>
      <c r="Q57" s="969"/>
      <c r="R57" s="939"/>
    </row>
    <row r="58" spans="1:18" ht="12.75">
      <c r="A58" s="943"/>
      <c r="B58" s="983"/>
      <c r="C58" s="970"/>
      <c r="D58" s="947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71"/>
      <c r="R58" s="939"/>
    </row>
    <row r="59" spans="1:18" ht="0.75" customHeight="1">
      <c r="A59" s="984"/>
      <c r="B59" s="963" t="s">
        <v>738</v>
      </c>
      <c r="C59" s="972" t="s">
        <v>739</v>
      </c>
      <c r="D59" s="973"/>
      <c r="E59" s="973"/>
      <c r="F59" s="973"/>
      <c r="G59" s="973"/>
      <c r="H59" s="973"/>
      <c r="I59" s="973"/>
      <c r="J59" s="973"/>
      <c r="K59" s="973"/>
      <c r="L59" s="973"/>
      <c r="M59" s="973"/>
      <c r="N59" s="973"/>
      <c r="O59" s="973"/>
      <c r="P59" s="973"/>
      <c r="Q59" s="974"/>
      <c r="R59" s="939"/>
    </row>
    <row r="60" spans="1:18" ht="12.75">
      <c r="A60" s="943"/>
      <c r="B60" s="985"/>
      <c r="C60" s="970"/>
      <c r="D60" s="947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  <c r="P60" s="950"/>
      <c r="Q60" s="971"/>
      <c r="R60" s="939"/>
    </row>
    <row r="61" spans="1:18" ht="12.75">
      <c r="A61" s="962"/>
      <c r="B61" s="963" t="s">
        <v>738</v>
      </c>
      <c r="C61" s="972" t="s">
        <v>739</v>
      </c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  <c r="Q61" s="974"/>
      <c r="R61" s="939"/>
    </row>
    <row r="62" spans="1:18" ht="12.75">
      <c r="A62" s="934"/>
      <c r="B62" s="935" t="s">
        <v>740</v>
      </c>
      <c r="C62" s="975" t="s">
        <v>741</v>
      </c>
      <c r="D62" s="976"/>
      <c r="E62" s="976"/>
      <c r="F62" s="976"/>
      <c r="G62" s="976"/>
      <c r="H62" s="976"/>
      <c r="I62" s="976"/>
      <c r="J62" s="976"/>
      <c r="K62" s="976"/>
      <c r="L62" s="976"/>
      <c r="M62" s="976"/>
      <c r="N62" s="976"/>
      <c r="O62" s="976"/>
      <c r="P62" s="976"/>
      <c r="Q62" s="977"/>
      <c r="R62" s="939"/>
    </row>
    <row r="63" spans="1:18" ht="12.75">
      <c r="A63" s="934"/>
      <c r="B63" s="935" t="s">
        <v>742</v>
      </c>
      <c r="C63" s="975"/>
      <c r="D63" s="976"/>
      <c r="E63" s="976"/>
      <c r="F63" s="976"/>
      <c r="G63" s="976"/>
      <c r="H63" s="976"/>
      <c r="I63" s="976"/>
      <c r="J63" s="976"/>
      <c r="K63" s="976"/>
      <c r="L63" s="976"/>
      <c r="M63" s="976"/>
      <c r="N63" s="976"/>
      <c r="O63" s="976"/>
      <c r="P63" s="976"/>
      <c r="Q63" s="977"/>
      <c r="R63" s="939"/>
    </row>
    <row r="64" spans="1:18" ht="12.75">
      <c r="A64" s="934"/>
      <c r="B64" s="935" t="s">
        <v>743</v>
      </c>
      <c r="C64" s="978"/>
      <c r="D64" s="979"/>
      <c r="E64" s="979"/>
      <c r="F64" s="979"/>
      <c r="G64" s="979"/>
      <c r="H64" s="979"/>
      <c r="I64" s="979"/>
      <c r="J64" s="979"/>
      <c r="K64" s="979"/>
      <c r="L64" s="979"/>
      <c r="M64" s="979"/>
      <c r="N64" s="979"/>
      <c r="O64" s="979"/>
      <c r="P64" s="979"/>
      <c r="Q64" s="980"/>
      <c r="R64" s="939"/>
    </row>
    <row r="65" spans="1:18" ht="12.75">
      <c r="A65" s="943"/>
      <c r="B65" s="944"/>
      <c r="C65" s="946"/>
      <c r="D65" s="946"/>
      <c r="E65" s="947"/>
      <c r="F65" s="946"/>
      <c r="G65" s="947"/>
      <c r="H65" s="946"/>
      <c r="I65" s="947"/>
      <c r="J65" s="946"/>
      <c r="K65" s="947"/>
      <c r="L65" s="946"/>
      <c r="M65" s="947"/>
      <c r="N65" s="946"/>
      <c r="O65" s="947"/>
      <c r="P65" s="946"/>
      <c r="Q65" s="946"/>
      <c r="R65" s="939"/>
    </row>
    <row r="66" spans="1:18" ht="12.75">
      <c r="A66" s="943">
        <v>5</v>
      </c>
      <c r="B66" s="986" t="s">
        <v>753</v>
      </c>
      <c r="C66" s="946"/>
      <c r="D66" s="643">
        <v>600</v>
      </c>
      <c r="E66" s="950"/>
      <c r="F66" s="951"/>
      <c r="G66" s="950"/>
      <c r="H66" s="951"/>
      <c r="I66" s="950"/>
      <c r="J66" s="951"/>
      <c r="K66" s="950"/>
      <c r="L66" s="951"/>
      <c r="M66" s="950"/>
      <c r="N66" s="951"/>
      <c r="O66" s="950"/>
      <c r="P66" s="951"/>
      <c r="Q66" s="951"/>
      <c r="R66" s="939"/>
    </row>
    <row r="67" spans="1:18" ht="12.75">
      <c r="A67" s="943"/>
      <c r="B67" s="986" t="s">
        <v>754</v>
      </c>
      <c r="C67" s="946"/>
      <c r="D67" s="643">
        <v>60014</v>
      </c>
      <c r="E67" s="950">
        <v>3947420</v>
      </c>
      <c r="F67" s="951">
        <v>592113</v>
      </c>
      <c r="G67" s="950">
        <v>3355307</v>
      </c>
      <c r="H67" s="951">
        <v>500</v>
      </c>
      <c r="I67" s="950">
        <v>500</v>
      </c>
      <c r="J67" s="951"/>
      <c r="K67" s="950"/>
      <c r="L67" s="951">
        <v>500</v>
      </c>
      <c r="M67" s="950"/>
      <c r="N67" s="951"/>
      <c r="O67" s="950"/>
      <c r="P67" s="951"/>
      <c r="Q67" s="951"/>
      <c r="R67" s="939"/>
    </row>
    <row r="68" spans="1:18" ht="12.75">
      <c r="A68" s="943"/>
      <c r="B68" s="986"/>
      <c r="C68" s="943"/>
      <c r="D68" s="943"/>
      <c r="E68" s="955"/>
      <c r="F68" s="987"/>
      <c r="G68" s="955"/>
      <c r="H68" s="987"/>
      <c r="I68" s="955"/>
      <c r="J68" s="987"/>
      <c r="K68" s="955"/>
      <c r="L68" s="987"/>
      <c r="M68" s="953"/>
      <c r="N68" s="952"/>
      <c r="O68" s="953"/>
      <c r="P68" s="952"/>
      <c r="Q68" s="952"/>
      <c r="R68" s="939"/>
    </row>
    <row r="69" spans="1:18" ht="12.75">
      <c r="A69" s="956"/>
      <c r="B69" s="988"/>
      <c r="C69" s="956"/>
      <c r="D69" s="956"/>
      <c r="E69" s="958"/>
      <c r="F69" s="959"/>
      <c r="G69" s="958"/>
      <c r="H69" s="959"/>
      <c r="I69" s="958"/>
      <c r="J69" s="959"/>
      <c r="K69" s="958"/>
      <c r="L69" s="959"/>
      <c r="M69" s="958"/>
      <c r="N69" s="959"/>
      <c r="O69" s="958"/>
      <c r="P69" s="959"/>
      <c r="Q69" s="959"/>
      <c r="R69" s="939"/>
    </row>
    <row r="70" spans="1:18" ht="12.75">
      <c r="A70" s="943"/>
      <c r="B70" s="985"/>
      <c r="C70" s="960"/>
      <c r="D70" s="944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61"/>
      <c r="R70" s="939"/>
    </row>
    <row r="71" spans="1:18" ht="12.75">
      <c r="A71" s="962"/>
      <c r="B71" s="963" t="s">
        <v>738</v>
      </c>
      <c r="C71" s="972" t="s">
        <v>739</v>
      </c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4"/>
      <c r="R71" s="939"/>
    </row>
    <row r="72" spans="1:18" ht="12.75">
      <c r="A72" s="934"/>
      <c r="B72" s="935" t="s">
        <v>740</v>
      </c>
      <c r="C72" s="975" t="s">
        <v>741</v>
      </c>
      <c r="D72" s="976"/>
      <c r="E72" s="976"/>
      <c r="F72" s="976"/>
      <c r="G72" s="976"/>
      <c r="H72" s="976"/>
      <c r="I72" s="976"/>
      <c r="J72" s="976"/>
      <c r="K72" s="976"/>
      <c r="L72" s="976"/>
      <c r="M72" s="976"/>
      <c r="N72" s="976"/>
      <c r="O72" s="976"/>
      <c r="P72" s="976"/>
      <c r="Q72" s="977"/>
      <c r="R72" s="939"/>
    </row>
    <row r="73" spans="1:18" ht="12.75">
      <c r="A73" s="934"/>
      <c r="B73" s="935" t="s">
        <v>742</v>
      </c>
      <c r="C73" s="936"/>
      <c r="D73" s="937"/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8"/>
      <c r="R73" s="939"/>
    </row>
    <row r="74" spans="1:18" ht="12.75">
      <c r="A74" s="934"/>
      <c r="B74" s="935" t="s">
        <v>743</v>
      </c>
      <c r="C74" s="940"/>
      <c r="D74" s="941"/>
      <c r="E74" s="941"/>
      <c r="F74" s="941"/>
      <c r="G74" s="941"/>
      <c r="H74" s="941"/>
      <c r="I74" s="941"/>
      <c r="J74" s="941"/>
      <c r="K74" s="941"/>
      <c r="L74" s="941"/>
      <c r="M74" s="941"/>
      <c r="N74" s="941"/>
      <c r="O74" s="941"/>
      <c r="P74" s="941"/>
      <c r="Q74" s="942"/>
      <c r="R74" s="939"/>
    </row>
    <row r="75" spans="1:18" ht="12.75">
      <c r="A75" s="943"/>
      <c r="B75" s="944"/>
      <c r="C75" s="943"/>
      <c r="D75" s="943"/>
      <c r="E75" s="945"/>
      <c r="F75" s="946"/>
      <c r="G75" s="947"/>
      <c r="H75" s="946"/>
      <c r="I75" s="947"/>
      <c r="J75" s="946"/>
      <c r="K75" s="947"/>
      <c r="L75" s="946"/>
      <c r="M75" s="944"/>
      <c r="N75" s="943"/>
      <c r="O75" s="944"/>
      <c r="P75" s="943"/>
      <c r="Q75" s="943"/>
      <c r="R75" s="939"/>
    </row>
    <row r="76" spans="1:18" ht="12.75">
      <c r="A76" s="943">
        <v>6</v>
      </c>
      <c r="B76" s="986" t="s">
        <v>755</v>
      </c>
      <c r="C76" s="943"/>
      <c r="D76" s="949">
        <v>600</v>
      </c>
      <c r="E76" s="955"/>
      <c r="F76" s="951"/>
      <c r="G76" s="950"/>
      <c r="H76" s="951"/>
      <c r="I76" s="950"/>
      <c r="J76" s="951"/>
      <c r="K76" s="950"/>
      <c r="L76" s="951"/>
      <c r="M76" s="953"/>
      <c r="N76" s="952"/>
      <c r="O76" s="953"/>
      <c r="P76" s="952"/>
      <c r="Q76" s="952"/>
      <c r="R76" s="939"/>
    </row>
    <row r="77" spans="1:18" ht="12.75">
      <c r="A77" s="943"/>
      <c r="B77" s="986" t="s">
        <v>756</v>
      </c>
      <c r="C77" s="943"/>
      <c r="D77" s="949">
        <v>60014</v>
      </c>
      <c r="E77" s="950">
        <v>3486067</v>
      </c>
      <c r="F77" s="951">
        <v>522910</v>
      </c>
      <c r="G77" s="950">
        <v>2963157</v>
      </c>
      <c r="H77" s="951">
        <v>500</v>
      </c>
      <c r="I77" s="950">
        <v>500</v>
      </c>
      <c r="J77" s="951"/>
      <c r="K77" s="950"/>
      <c r="L77" s="951">
        <v>500</v>
      </c>
      <c r="M77" s="953"/>
      <c r="N77" s="952"/>
      <c r="O77" s="953"/>
      <c r="P77" s="952"/>
      <c r="Q77" s="952"/>
      <c r="R77" s="939"/>
    </row>
    <row r="78" spans="1:18" ht="12.75">
      <c r="A78" s="943"/>
      <c r="B78" s="986"/>
      <c r="C78" s="943"/>
      <c r="D78" s="943"/>
      <c r="E78" s="955"/>
      <c r="F78" s="951"/>
      <c r="G78" s="950"/>
      <c r="H78" s="951"/>
      <c r="I78" s="950"/>
      <c r="J78" s="951"/>
      <c r="K78" s="950"/>
      <c r="L78" s="951"/>
      <c r="M78" s="953"/>
      <c r="N78" s="952"/>
      <c r="O78" s="953"/>
      <c r="P78" s="952"/>
      <c r="Q78" s="952"/>
      <c r="R78" s="939"/>
    </row>
    <row r="79" spans="1:18" ht="12.75">
      <c r="A79" s="956"/>
      <c r="B79" s="988"/>
      <c r="C79" s="956"/>
      <c r="D79" s="956"/>
      <c r="E79" s="958"/>
      <c r="F79" s="959"/>
      <c r="G79" s="958"/>
      <c r="H79" s="959"/>
      <c r="I79" s="958"/>
      <c r="J79" s="959"/>
      <c r="K79" s="958"/>
      <c r="L79" s="959"/>
      <c r="M79" s="958"/>
      <c r="N79" s="959"/>
      <c r="O79" s="958"/>
      <c r="P79" s="959"/>
      <c r="Q79" s="959"/>
      <c r="R79" s="939"/>
    </row>
    <row r="80" spans="1:18" ht="12.75">
      <c r="A80" s="943"/>
      <c r="B80" s="985"/>
      <c r="C80" s="960"/>
      <c r="D80" s="944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61"/>
      <c r="R80" s="939"/>
    </row>
    <row r="81" spans="1:18" ht="12.75">
      <c r="A81" s="943"/>
      <c r="B81" s="944"/>
      <c r="C81" s="960"/>
      <c r="D81" s="944"/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3"/>
      <c r="P81" s="953"/>
      <c r="Q81" s="961"/>
      <c r="R81" s="939"/>
    </row>
    <row r="82" spans="1:18" ht="12.75">
      <c r="A82" s="962"/>
      <c r="B82" s="963" t="s">
        <v>738</v>
      </c>
      <c r="C82" s="964"/>
      <c r="D82" s="965"/>
      <c r="E82" s="965"/>
      <c r="F82" s="965"/>
      <c r="G82" s="965"/>
      <c r="H82" s="965"/>
      <c r="I82" s="965"/>
      <c r="J82" s="965"/>
      <c r="K82" s="965"/>
      <c r="L82" s="965"/>
      <c r="M82" s="965"/>
      <c r="N82" s="965"/>
      <c r="O82" s="965"/>
      <c r="P82" s="965"/>
      <c r="Q82" s="966"/>
      <c r="R82" s="939"/>
    </row>
    <row r="83" spans="1:18" ht="12.75">
      <c r="A83" s="934"/>
      <c r="B83" s="935" t="s">
        <v>740</v>
      </c>
      <c r="C83" s="972" t="s">
        <v>757</v>
      </c>
      <c r="D83" s="973"/>
      <c r="E83" s="973"/>
      <c r="F83" s="973"/>
      <c r="G83" s="973"/>
      <c r="H83" s="973"/>
      <c r="I83" s="973"/>
      <c r="J83" s="973"/>
      <c r="K83" s="973"/>
      <c r="L83" s="973"/>
      <c r="M83" s="973"/>
      <c r="N83" s="973"/>
      <c r="O83" s="973"/>
      <c r="P83" s="973"/>
      <c r="Q83" s="974"/>
      <c r="R83" s="939"/>
    </row>
    <row r="84" spans="1:18" ht="12.75">
      <c r="A84" s="934"/>
      <c r="B84" s="935" t="s">
        <v>742</v>
      </c>
      <c r="C84" s="936"/>
      <c r="D84" s="937"/>
      <c r="E84" s="937"/>
      <c r="F84" s="937"/>
      <c r="G84" s="937"/>
      <c r="H84" s="937"/>
      <c r="I84" s="937"/>
      <c r="J84" s="937"/>
      <c r="K84" s="937"/>
      <c r="L84" s="937"/>
      <c r="M84" s="937"/>
      <c r="N84" s="937"/>
      <c r="O84" s="937"/>
      <c r="P84" s="937"/>
      <c r="Q84" s="938"/>
      <c r="R84" s="939"/>
    </row>
    <row r="85" spans="1:18" ht="12.75">
      <c r="A85" s="934"/>
      <c r="B85" s="935" t="s">
        <v>743</v>
      </c>
      <c r="C85" s="940"/>
      <c r="D85" s="941"/>
      <c r="E85" s="941"/>
      <c r="F85" s="941"/>
      <c r="G85" s="941"/>
      <c r="H85" s="941"/>
      <c r="I85" s="941"/>
      <c r="J85" s="941"/>
      <c r="K85" s="941"/>
      <c r="L85" s="941"/>
      <c r="M85" s="941"/>
      <c r="N85" s="941"/>
      <c r="O85" s="941"/>
      <c r="P85" s="941"/>
      <c r="Q85" s="942"/>
      <c r="R85" s="939"/>
    </row>
    <row r="86" spans="1:18" ht="12.75">
      <c r="A86" s="946"/>
      <c r="B86" s="947"/>
      <c r="C86" s="946"/>
      <c r="D86" s="946"/>
      <c r="E86" s="947"/>
      <c r="F86" s="946"/>
      <c r="G86" s="947"/>
      <c r="H86" s="946"/>
      <c r="I86" s="947"/>
      <c r="J86" s="946"/>
      <c r="K86" s="947"/>
      <c r="L86" s="946"/>
      <c r="M86" s="947"/>
      <c r="N86" s="946"/>
      <c r="O86" s="947"/>
      <c r="P86" s="946"/>
      <c r="Q86" s="946"/>
      <c r="R86" s="939"/>
    </row>
    <row r="87" spans="1:18" ht="12.75">
      <c r="A87" s="946">
        <v>7</v>
      </c>
      <c r="B87" s="948" t="s">
        <v>594</v>
      </c>
      <c r="C87" s="946"/>
      <c r="D87" s="643">
        <v>700</v>
      </c>
      <c r="E87" s="950"/>
      <c r="F87" s="951"/>
      <c r="G87" s="950"/>
      <c r="H87" s="951"/>
      <c r="I87" s="950"/>
      <c r="J87" s="951"/>
      <c r="K87" s="950"/>
      <c r="L87" s="951"/>
      <c r="M87" s="950"/>
      <c r="N87" s="951"/>
      <c r="O87" s="950"/>
      <c r="P87" s="951"/>
      <c r="Q87" s="951"/>
      <c r="R87" s="939"/>
    </row>
    <row r="88" spans="1:18" ht="12.75">
      <c r="A88" s="946"/>
      <c r="B88" s="948" t="s">
        <v>758</v>
      </c>
      <c r="C88" s="946"/>
      <c r="D88" s="643">
        <v>70005</v>
      </c>
      <c r="E88" s="950">
        <v>1700000</v>
      </c>
      <c r="F88" s="951">
        <v>255000</v>
      </c>
      <c r="G88" s="950">
        <v>1445000</v>
      </c>
      <c r="H88" s="951">
        <v>250000</v>
      </c>
      <c r="I88" s="950">
        <v>250000</v>
      </c>
      <c r="J88" s="951"/>
      <c r="K88" s="950"/>
      <c r="L88" s="951">
        <v>250000</v>
      </c>
      <c r="M88" s="950"/>
      <c r="N88" s="951"/>
      <c r="O88" s="950"/>
      <c r="P88" s="951"/>
      <c r="Q88" s="951"/>
      <c r="R88" s="939"/>
    </row>
    <row r="89" spans="1:18" ht="12.75">
      <c r="A89" s="946"/>
      <c r="B89" s="948" t="s">
        <v>688</v>
      </c>
      <c r="C89" s="946"/>
      <c r="D89" s="946"/>
      <c r="E89" s="950"/>
      <c r="F89" s="951"/>
      <c r="G89" s="950"/>
      <c r="H89" s="951"/>
      <c r="I89" s="950"/>
      <c r="J89" s="951"/>
      <c r="K89" s="950"/>
      <c r="L89" s="951"/>
      <c r="M89" s="950"/>
      <c r="N89" s="951"/>
      <c r="O89" s="950"/>
      <c r="P89" s="951"/>
      <c r="Q89" s="951"/>
      <c r="R89" s="939"/>
    </row>
    <row r="90" spans="1:18" ht="12.75">
      <c r="A90" s="967"/>
      <c r="B90" s="989"/>
      <c r="C90" s="967"/>
      <c r="D90" s="967"/>
      <c r="E90" s="968"/>
      <c r="F90" s="969"/>
      <c r="G90" s="968"/>
      <c r="H90" s="969"/>
      <c r="I90" s="968"/>
      <c r="J90" s="969"/>
      <c r="K90" s="968"/>
      <c r="L90" s="969"/>
      <c r="M90" s="968"/>
      <c r="N90" s="969"/>
      <c r="O90" s="968"/>
      <c r="P90" s="969"/>
      <c r="Q90" s="969"/>
      <c r="R90" s="939"/>
    </row>
    <row r="91" spans="1:18" ht="12.75">
      <c r="A91" s="990"/>
      <c r="B91" s="990"/>
      <c r="C91" s="990"/>
      <c r="D91" s="947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71"/>
      <c r="R91" s="939"/>
    </row>
    <row r="92" spans="1:18" ht="12.75">
      <c r="A92" s="991"/>
      <c r="B92" s="992" t="s">
        <v>738</v>
      </c>
      <c r="C92" s="975"/>
      <c r="D92" s="973"/>
      <c r="E92" s="973"/>
      <c r="F92" s="973"/>
      <c r="G92" s="973"/>
      <c r="H92" s="973"/>
      <c r="I92" s="973"/>
      <c r="J92" s="973"/>
      <c r="K92" s="973"/>
      <c r="L92" s="973"/>
      <c r="M92" s="973"/>
      <c r="N92" s="973"/>
      <c r="O92" s="973"/>
      <c r="P92" s="973"/>
      <c r="Q92" s="974"/>
      <c r="R92" s="939"/>
    </row>
    <row r="93" spans="1:18" ht="12.75">
      <c r="A93" s="991"/>
      <c r="B93" s="992" t="s">
        <v>740</v>
      </c>
      <c r="C93" s="972" t="s">
        <v>757</v>
      </c>
      <c r="D93" s="973"/>
      <c r="E93" s="973"/>
      <c r="F93" s="973"/>
      <c r="G93" s="973"/>
      <c r="H93" s="973"/>
      <c r="I93" s="973"/>
      <c r="J93" s="973"/>
      <c r="K93" s="973"/>
      <c r="L93" s="973"/>
      <c r="M93" s="973"/>
      <c r="N93" s="973"/>
      <c r="O93" s="973"/>
      <c r="P93" s="973"/>
      <c r="Q93" s="974"/>
      <c r="R93" s="939"/>
    </row>
    <row r="94" spans="1:18" ht="12.75">
      <c r="A94" s="991"/>
      <c r="B94" s="992" t="s">
        <v>742</v>
      </c>
      <c r="C94" s="975"/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6"/>
      <c r="P94" s="976"/>
      <c r="Q94" s="977"/>
      <c r="R94" s="939"/>
    </row>
    <row r="95" spans="1:18" ht="12.75">
      <c r="A95" s="991"/>
      <c r="B95" s="992" t="s">
        <v>743</v>
      </c>
      <c r="C95" s="978"/>
      <c r="D95" s="979"/>
      <c r="E95" s="979"/>
      <c r="F95" s="979"/>
      <c r="G95" s="979"/>
      <c r="H95" s="979"/>
      <c r="I95" s="979"/>
      <c r="J95" s="979"/>
      <c r="K95" s="979"/>
      <c r="L95" s="979"/>
      <c r="M95" s="979"/>
      <c r="N95" s="979"/>
      <c r="O95" s="979"/>
      <c r="P95" s="979"/>
      <c r="Q95" s="980"/>
      <c r="R95" s="939"/>
    </row>
    <row r="96" spans="1:18" ht="12.75">
      <c r="A96" s="946"/>
      <c r="B96" s="947"/>
      <c r="C96" s="946"/>
      <c r="D96" s="946"/>
      <c r="E96" s="947"/>
      <c r="F96" s="946"/>
      <c r="G96" s="947"/>
      <c r="H96" s="946"/>
      <c r="I96" s="947"/>
      <c r="J96" s="946"/>
      <c r="K96" s="947"/>
      <c r="L96" s="946"/>
      <c r="M96" s="947"/>
      <c r="N96" s="946"/>
      <c r="O96" s="947"/>
      <c r="P96" s="946"/>
      <c r="Q96" s="946"/>
      <c r="R96" s="939"/>
    </row>
    <row r="97" spans="1:18" ht="12.75">
      <c r="A97" s="946">
        <v>8</v>
      </c>
      <c r="B97" s="948" t="s">
        <v>759</v>
      </c>
      <c r="C97" s="946"/>
      <c r="D97" s="643">
        <v>700</v>
      </c>
      <c r="E97" s="950"/>
      <c r="F97" s="951"/>
      <c r="G97" s="950"/>
      <c r="H97" s="951"/>
      <c r="I97" s="950"/>
      <c r="J97" s="951"/>
      <c r="K97" s="950"/>
      <c r="L97" s="951"/>
      <c r="M97" s="950"/>
      <c r="N97" s="951"/>
      <c r="O97" s="950"/>
      <c r="P97" s="951"/>
      <c r="Q97" s="951"/>
      <c r="R97" s="939"/>
    </row>
    <row r="98" spans="1:18" ht="12.75">
      <c r="A98" s="946"/>
      <c r="B98" s="948" t="s">
        <v>760</v>
      </c>
      <c r="C98" s="946"/>
      <c r="D98" s="643">
        <v>70005</v>
      </c>
      <c r="E98" s="950">
        <v>1350000</v>
      </c>
      <c r="F98" s="951">
        <v>202500</v>
      </c>
      <c r="G98" s="950">
        <v>1147500</v>
      </c>
      <c r="H98" s="951">
        <v>100000</v>
      </c>
      <c r="I98" s="950">
        <v>100000</v>
      </c>
      <c r="J98" s="951"/>
      <c r="K98" s="950"/>
      <c r="L98" s="951">
        <v>100000</v>
      </c>
      <c r="M98" s="950"/>
      <c r="N98" s="951"/>
      <c r="O98" s="950"/>
      <c r="P98" s="951"/>
      <c r="Q98" s="951"/>
      <c r="R98" s="939"/>
    </row>
    <row r="99" spans="1:18" ht="12.75">
      <c r="A99" s="946"/>
      <c r="B99" s="948" t="s">
        <v>761</v>
      </c>
      <c r="C99" s="946"/>
      <c r="D99" s="946"/>
      <c r="E99" s="950"/>
      <c r="F99" s="951"/>
      <c r="G99" s="950"/>
      <c r="H99" s="951"/>
      <c r="I99" s="950"/>
      <c r="J99" s="951"/>
      <c r="K99" s="950"/>
      <c r="L99" s="951"/>
      <c r="M99" s="950"/>
      <c r="N99" s="951"/>
      <c r="O99" s="950"/>
      <c r="P99" s="951"/>
      <c r="Q99" s="951"/>
      <c r="R99" s="939"/>
    </row>
    <row r="100" spans="1:18" ht="12.75">
      <c r="A100" s="967"/>
      <c r="B100" s="993"/>
      <c r="C100" s="967"/>
      <c r="D100" s="967"/>
      <c r="E100" s="968"/>
      <c r="F100" s="969"/>
      <c r="G100" s="968"/>
      <c r="H100" s="969"/>
      <c r="I100" s="968"/>
      <c r="J100" s="969"/>
      <c r="K100" s="968"/>
      <c r="L100" s="969"/>
      <c r="M100" s="968"/>
      <c r="N100" s="969"/>
      <c r="O100" s="968"/>
      <c r="P100" s="969"/>
      <c r="Q100" s="969"/>
      <c r="R100" s="939"/>
    </row>
    <row r="101" spans="1:17" ht="12.75">
      <c r="A101" s="991"/>
      <c r="B101" s="992" t="s">
        <v>738</v>
      </c>
      <c r="C101" s="975"/>
      <c r="D101" s="973"/>
      <c r="E101" s="973"/>
      <c r="F101" s="973"/>
      <c r="G101" s="973"/>
      <c r="H101" s="973"/>
      <c r="I101" s="973"/>
      <c r="J101" s="973"/>
      <c r="K101" s="973"/>
      <c r="L101" s="973"/>
      <c r="M101" s="973"/>
      <c r="N101" s="973"/>
      <c r="O101" s="973"/>
      <c r="P101" s="973"/>
      <c r="Q101" s="974"/>
    </row>
    <row r="102" spans="1:17" ht="12.75">
      <c r="A102" s="991"/>
      <c r="B102" s="992" t="s">
        <v>740</v>
      </c>
      <c r="C102" s="972" t="s">
        <v>757</v>
      </c>
      <c r="D102" s="973"/>
      <c r="E102" s="973"/>
      <c r="F102" s="973"/>
      <c r="G102" s="973"/>
      <c r="H102" s="973"/>
      <c r="I102" s="973"/>
      <c r="J102" s="973"/>
      <c r="K102" s="973"/>
      <c r="L102" s="973"/>
      <c r="M102" s="973"/>
      <c r="N102" s="973"/>
      <c r="O102" s="973"/>
      <c r="P102" s="973"/>
      <c r="Q102" s="974"/>
    </row>
    <row r="103" spans="1:17" ht="12.75">
      <c r="A103" s="991"/>
      <c r="B103" s="992" t="s">
        <v>742</v>
      </c>
      <c r="C103" s="975"/>
      <c r="D103" s="976"/>
      <c r="E103" s="976"/>
      <c r="F103" s="976"/>
      <c r="G103" s="976"/>
      <c r="H103" s="976"/>
      <c r="I103" s="976"/>
      <c r="J103" s="976"/>
      <c r="K103" s="976"/>
      <c r="L103" s="976"/>
      <c r="M103" s="976"/>
      <c r="N103" s="976"/>
      <c r="O103" s="976"/>
      <c r="P103" s="976"/>
      <c r="Q103" s="977"/>
    </row>
    <row r="104" spans="1:17" ht="12.75">
      <c r="A104" s="991"/>
      <c r="B104" s="992" t="s">
        <v>743</v>
      </c>
      <c r="C104" s="978"/>
      <c r="D104" s="979"/>
      <c r="E104" s="979"/>
      <c r="F104" s="979"/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980"/>
    </row>
    <row r="105" spans="1:17" ht="12.75">
      <c r="A105" s="946"/>
      <c r="B105" s="947"/>
      <c r="C105" s="946"/>
      <c r="D105" s="946"/>
      <c r="E105" s="947"/>
      <c r="F105" s="946"/>
      <c r="G105" s="947"/>
      <c r="H105" s="946"/>
      <c r="I105" s="947"/>
      <c r="J105" s="946"/>
      <c r="K105" s="947"/>
      <c r="L105" s="946"/>
      <c r="M105" s="947"/>
      <c r="N105" s="946"/>
      <c r="O105" s="947"/>
      <c r="P105" s="946"/>
      <c r="Q105" s="946"/>
    </row>
    <row r="106" spans="1:17" ht="12.75">
      <c r="A106" s="946" t="s">
        <v>729</v>
      </c>
      <c r="B106" s="948" t="s">
        <v>759</v>
      </c>
      <c r="C106" s="946"/>
      <c r="D106" s="643">
        <v>700</v>
      </c>
      <c r="E106" s="950"/>
      <c r="F106" s="951"/>
      <c r="G106" s="950"/>
      <c r="H106" s="951"/>
      <c r="I106" s="950"/>
      <c r="J106" s="951"/>
      <c r="K106" s="950"/>
      <c r="L106" s="951"/>
      <c r="M106" s="950"/>
      <c r="N106" s="951"/>
      <c r="O106" s="950"/>
      <c r="P106" s="951"/>
      <c r="Q106" s="951"/>
    </row>
    <row r="107" spans="1:17" ht="12.75">
      <c r="A107" s="946"/>
      <c r="B107" s="948" t="s">
        <v>760</v>
      </c>
      <c r="C107" s="946"/>
      <c r="D107" s="643">
        <v>70005</v>
      </c>
      <c r="E107" s="950">
        <v>850000</v>
      </c>
      <c r="F107" s="951">
        <v>150000</v>
      </c>
      <c r="G107" s="950">
        <v>700000</v>
      </c>
      <c r="H107" s="951">
        <v>150000</v>
      </c>
      <c r="I107" s="950">
        <v>150000</v>
      </c>
      <c r="J107" s="951"/>
      <c r="K107" s="950"/>
      <c r="L107" s="951">
        <v>150000</v>
      </c>
      <c r="M107" s="950"/>
      <c r="N107" s="951"/>
      <c r="O107" s="950"/>
      <c r="P107" s="951"/>
      <c r="Q107" s="951"/>
    </row>
    <row r="108" spans="1:17" ht="12.75">
      <c r="A108" s="946"/>
      <c r="B108" s="948" t="s">
        <v>762</v>
      </c>
      <c r="C108" s="946"/>
      <c r="D108" s="946"/>
      <c r="E108" s="950"/>
      <c r="F108" s="951"/>
      <c r="G108" s="950"/>
      <c r="H108" s="951"/>
      <c r="I108" s="950"/>
      <c r="J108" s="951"/>
      <c r="K108" s="950"/>
      <c r="L108" s="951"/>
      <c r="M108" s="950"/>
      <c r="N108" s="951"/>
      <c r="O108" s="950"/>
      <c r="P108" s="951"/>
      <c r="Q108" s="951"/>
    </row>
    <row r="109" spans="1:17" ht="12.75">
      <c r="A109" s="967"/>
      <c r="B109" s="993"/>
      <c r="C109" s="967"/>
      <c r="D109" s="967"/>
      <c r="E109" s="968"/>
      <c r="F109" s="969"/>
      <c r="G109" s="968"/>
      <c r="H109" s="969"/>
      <c r="I109" s="968"/>
      <c r="J109" s="969"/>
      <c r="K109" s="968"/>
      <c r="L109" s="969"/>
      <c r="M109" s="968"/>
      <c r="N109" s="969"/>
      <c r="O109" s="968"/>
      <c r="P109" s="969"/>
      <c r="Q109" s="969"/>
    </row>
    <row r="110" spans="2:17" ht="12.75">
      <c r="B110" s="994"/>
      <c r="C110" s="994"/>
      <c r="D110" s="994"/>
      <c r="E110" s="994"/>
      <c r="F110" s="994"/>
      <c r="G110" s="994"/>
      <c r="H110" s="994"/>
      <c r="I110" s="994"/>
      <c r="J110" s="994"/>
      <c r="K110" s="994"/>
      <c r="L110" s="994"/>
      <c r="M110" s="994"/>
      <c r="N110" s="994"/>
      <c r="O110" s="994"/>
      <c r="P110" s="994"/>
      <c r="Q110" s="994"/>
    </row>
    <row r="111" spans="2:17" ht="12.75">
      <c r="B111" s="994"/>
      <c r="C111" s="994"/>
      <c r="D111" s="994"/>
      <c r="E111" s="994"/>
      <c r="F111" s="994"/>
      <c r="G111" s="994"/>
      <c r="H111" s="994"/>
      <c r="I111" s="995"/>
      <c r="J111" s="994"/>
      <c r="K111" s="994"/>
      <c r="L111" s="994"/>
      <c r="M111" s="994"/>
      <c r="N111" s="994"/>
      <c r="O111" s="994"/>
      <c r="P111" s="994"/>
      <c r="Q111" s="994"/>
    </row>
    <row r="112" spans="2:17" ht="12.75">
      <c r="B112" s="994"/>
      <c r="C112" s="994"/>
      <c r="D112" s="994"/>
      <c r="E112" s="994"/>
      <c r="F112" s="994"/>
      <c r="G112" s="994"/>
      <c r="H112" s="994"/>
      <c r="I112" s="994"/>
      <c r="J112" s="994"/>
      <c r="K112" s="994"/>
      <c r="L112" s="994"/>
      <c r="M112" s="994"/>
      <c r="N112" s="994"/>
      <c r="O112" s="994"/>
      <c r="P112" s="994"/>
      <c r="Q112" s="994"/>
    </row>
    <row r="113" spans="2:17" ht="12.75">
      <c r="B113" s="994"/>
      <c r="C113" s="994"/>
      <c r="D113" s="994"/>
      <c r="E113" s="994"/>
      <c r="F113" s="994"/>
      <c r="G113" s="994"/>
      <c r="H113" s="994"/>
      <c r="I113" s="994"/>
      <c r="J113" s="994"/>
      <c r="K113" s="994"/>
      <c r="L113" s="994"/>
      <c r="M113" s="994"/>
      <c r="N113" s="994"/>
      <c r="O113" s="994"/>
      <c r="P113" s="994"/>
      <c r="Q113" s="994"/>
    </row>
    <row r="114" spans="2:17" ht="12.75">
      <c r="B114" s="994"/>
      <c r="C114" s="994"/>
      <c r="D114" s="994"/>
      <c r="E114" s="994"/>
      <c r="F114" s="994"/>
      <c r="G114" s="994"/>
      <c r="H114" s="994"/>
      <c r="I114" s="994"/>
      <c r="J114" s="994"/>
      <c r="K114" s="994"/>
      <c r="L114" s="994"/>
      <c r="M114" s="994"/>
      <c r="N114" s="994"/>
      <c r="O114" s="994"/>
      <c r="P114" s="994"/>
      <c r="Q114" s="994"/>
    </row>
    <row r="115" spans="2:17" ht="12.75">
      <c r="B115" s="994"/>
      <c r="C115" s="994"/>
      <c r="D115" s="994"/>
      <c r="E115" s="994"/>
      <c r="F115" s="994"/>
      <c r="G115" s="994"/>
      <c r="H115" s="994"/>
      <c r="I115" s="994"/>
      <c r="J115" s="994"/>
      <c r="K115" s="994"/>
      <c r="L115" s="994"/>
      <c r="M115" s="994"/>
      <c r="N115" s="994"/>
      <c r="O115" s="994"/>
      <c r="P115" s="994"/>
      <c r="Q115" s="994"/>
    </row>
    <row r="116" spans="2:17" ht="12.75">
      <c r="B116" s="994"/>
      <c r="C116" s="994"/>
      <c r="D116" s="994"/>
      <c r="E116" s="994"/>
      <c r="F116" s="994"/>
      <c r="G116" s="994"/>
      <c r="H116" s="994"/>
      <c r="I116" s="994"/>
      <c r="J116" s="994"/>
      <c r="K116" s="994"/>
      <c r="L116" s="994"/>
      <c r="M116" s="994"/>
      <c r="N116" s="994"/>
      <c r="O116" s="994"/>
      <c r="P116" s="994"/>
      <c r="Q116" s="994"/>
    </row>
    <row r="117" spans="2:17" ht="12.75">
      <c r="B117" s="994"/>
      <c r="C117" s="994"/>
      <c r="D117" s="994"/>
      <c r="E117" s="994"/>
      <c r="F117" s="994"/>
      <c r="G117" s="994"/>
      <c r="H117" s="994"/>
      <c r="I117" s="994"/>
      <c r="J117" s="994"/>
      <c r="K117" s="994"/>
      <c r="L117" s="994"/>
      <c r="M117" s="994"/>
      <c r="N117" s="994"/>
      <c r="O117" s="994"/>
      <c r="P117" s="994"/>
      <c r="Q117" s="994"/>
    </row>
    <row r="118" spans="2:17" ht="12.75">
      <c r="B118" s="994"/>
      <c r="C118" s="994"/>
      <c r="D118" s="994"/>
      <c r="E118" s="994"/>
      <c r="F118" s="994"/>
      <c r="G118" s="994"/>
      <c r="H118" s="994"/>
      <c r="I118" s="994"/>
      <c r="J118" s="994"/>
      <c r="K118" s="994"/>
      <c r="L118" s="994"/>
      <c r="M118" s="994"/>
      <c r="N118" s="994"/>
      <c r="O118" s="994"/>
      <c r="P118" s="994"/>
      <c r="Q118" s="994"/>
    </row>
    <row r="119" spans="2:17" ht="12.75">
      <c r="B119" s="994"/>
      <c r="C119" s="994"/>
      <c r="D119" s="994"/>
      <c r="E119" s="994"/>
      <c r="F119" s="994"/>
      <c r="G119" s="994"/>
      <c r="H119" s="994"/>
      <c r="I119" s="994"/>
      <c r="J119" s="994"/>
      <c r="K119" s="994"/>
      <c r="L119" s="994"/>
      <c r="M119" s="994"/>
      <c r="N119" s="994"/>
      <c r="O119" s="994"/>
      <c r="P119" s="994"/>
      <c r="Q119" s="994"/>
    </row>
    <row r="120" spans="2:17" ht="12.75">
      <c r="B120" s="994"/>
      <c r="C120" s="994"/>
      <c r="D120" s="994"/>
      <c r="E120" s="994"/>
      <c r="F120" s="994"/>
      <c r="G120" s="994"/>
      <c r="H120" s="994"/>
      <c r="I120" s="994"/>
      <c r="J120" s="994"/>
      <c r="K120" s="994"/>
      <c r="L120" s="994"/>
      <c r="M120" s="994"/>
      <c r="N120" s="994"/>
      <c r="O120" s="994"/>
      <c r="P120" s="994"/>
      <c r="Q120" s="994"/>
    </row>
    <row r="121" spans="2:17" ht="12.75">
      <c r="B121" s="994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</row>
    <row r="122" spans="2:17" ht="12.75">
      <c r="B122" s="994"/>
      <c r="C122" s="994"/>
      <c r="D122" s="994"/>
      <c r="E122" s="994"/>
      <c r="F122" s="994"/>
      <c r="G122" s="994"/>
      <c r="H122" s="994"/>
      <c r="I122" s="994"/>
      <c r="J122" s="994"/>
      <c r="K122" s="994"/>
      <c r="L122" s="994"/>
      <c r="M122" s="994"/>
      <c r="N122" s="994"/>
      <c r="O122" s="994"/>
      <c r="P122" s="994"/>
      <c r="Q122" s="994"/>
    </row>
    <row r="123" spans="2:17" ht="12.75">
      <c r="B123" s="994"/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  <c r="M123" s="994"/>
      <c r="N123" s="994"/>
      <c r="O123" s="994"/>
      <c r="P123" s="994"/>
      <c r="Q123" s="994"/>
    </row>
    <row r="124" spans="2:17" ht="12.75">
      <c r="B124" s="994"/>
      <c r="C124" s="994"/>
      <c r="D124" s="994"/>
      <c r="E124" s="994"/>
      <c r="F124" s="994"/>
      <c r="G124" s="994"/>
      <c r="H124" s="994"/>
      <c r="I124" s="994"/>
      <c r="J124" s="994"/>
      <c r="K124" s="994"/>
      <c r="L124" s="994"/>
      <c r="M124" s="994"/>
      <c r="N124" s="994"/>
      <c r="O124" s="994"/>
      <c r="P124" s="994"/>
      <c r="Q124" s="994"/>
    </row>
    <row r="125" spans="2:17" ht="12.75">
      <c r="B125" s="994"/>
      <c r="C125" s="994"/>
      <c r="D125" s="994"/>
      <c r="E125" s="994"/>
      <c r="F125" s="994"/>
      <c r="G125" s="994"/>
      <c r="H125" s="994"/>
      <c r="I125" s="994"/>
      <c r="J125" s="994"/>
      <c r="K125" s="994"/>
      <c r="L125" s="994"/>
      <c r="M125" s="994"/>
      <c r="N125" s="994"/>
      <c r="O125" s="994"/>
      <c r="P125" s="994"/>
      <c r="Q125" s="994"/>
    </row>
    <row r="126" spans="2:17" ht="12.75">
      <c r="B126" s="994"/>
      <c r="C126" s="994"/>
      <c r="D126" s="994"/>
      <c r="E126" s="994"/>
      <c r="F126" s="994"/>
      <c r="G126" s="994"/>
      <c r="H126" s="994"/>
      <c r="I126" s="994"/>
      <c r="J126" s="994"/>
      <c r="K126" s="994"/>
      <c r="L126" s="994"/>
      <c r="M126" s="994"/>
      <c r="N126" s="994"/>
      <c r="O126" s="994"/>
      <c r="P126" s="994"/>
      <c r="Q126" s="994"/>
    </row>
    <row r="127" spans="2:17" ht="12.75">
      <c r="B127" s="994"/>
      <c r="C127" s="994"/>
      <c r="D127" s="994"/>
      <c r="E127" s="994"/>
      <c r="F127" s="994"/>
      <c r="G127" s="994"/>
      <c r="H127" s="994"/>
      <c r="I127" s="994"/>
      <c r="J127" s="994"/>
      <c r="K127" s="994"/>
      <c r="L127" s="994"/>
      <c r="M127" s="994"/>
      <c r="N127" s="994"/>
      <c r="O127" s="994"/>
      <c r="P127" s="994"/>
      <c r="Q127" s="994"/>
    </row>
    <row r="128" spans="2:17" ht="12.75">
      <c r="B128" s="994"/>
      <c r="C128" s="994"/>
      <c r="D128" s="994"/>
      <c r="E128" s="994"/>
      <c r="F128" s="994"/>
      <c r="G128" s="994"/>
      <c r="H128" s="994"/>
      <c r="I128" s="994"/>
      <c r="J128" s="994"/>
      <c r="K128" s="994"/>
      <c r="L128" s="994"/>
      <c r="M128" s="994"/>
      <c r="N128" s="994"/>
      <c r="O128" s="994"/>
      <c r="P128" s="994"/>
      <c r="Q128" s="994"/>
    </row>
    <row r="129" spans="2:17" ht="12.75">
      <c r="B129" s="994"/>
      <c r="C129" s="994"/>
      <c r="D129" s="994"/>
      <c r="E129" s="994"/>
      <c r="F129" s="994"/>
      <c r="G129" s="994"/>
      <c r="H129" s="994"/>
      <c r="I129" s="994"/>
      <c r="J129" s="994"/>
      <c r="K129" s="994"/>
      <c r="L129" s="994"/>
      <c r="M129" s="994"/>
      <c r="N129" s="994"/>
      <c r="O129" s="994"/>
      <c r="P129" s="994"/>
      <c r="Q129" s="994"/>
    </row>
    <row r="130" spans="2:17" ht="12.75">
      <c r="B130" s="994"/>
      <c r="C130" s="994"/>
      <c r="D130" s="994"/>
      <c r="E130" s="994"/>
      <c r="F130" s="994"/>
      <c r="G130" s="994"/>
      <c r="H130" s="994"/>
      <c r="I130" s="994"/>
      <c r="J130" s="994"/>
      <c r="K130" s="994"/>
      <c r="L130" s="994"/>
      <c r="M130" s="994"/>
      <c r="N130" s="994"/>
      <c r="O130" s="994"/>
      <c r="P130" s="994"/>
      <c r="Q130" s="994"/>
    </row>
    <row r="131" spans="2:17" ht="12.75">
      <c r="B131" s="994"/>
      <c r="C131" s="994"/>
      <c r="D131" s="994"/>
      <c r="E131" s="994"/>
      <c r="F131" s="994"/>
      <c r="G131" s="994"/>
      <c r="H131" s="994"/>
      <c r="I131" s="994"/>
      <c r="J131" s="994"/>
      <c r="K131" s="994"/>
      <c r="L131" s="994"/>
      <c r="M131" s="994"/>
      <c r="N131" s="994"/>
      <c r="O131" s="994"/>
      <c r="P131" s="994"/>
      <c r="Q131" s="994"/>
    </row>
    <row r="132" spans="2:17" ht="12.75">
      <c r="B132" s="994"/>
      <c r="C132" s="994"/>
      <c r="D132" s="994"/>
      <c r="E132" s="994"/>
      <c r="F132" s="994"/>
      <c r="G132" s="994"/>
      <c r="H132" s="994"/>
      <c r="I132" s="994"/>
      <c r="J132" s="994"/>
      <c r="K132" s="994"/>
      <c r="L132" s="994"/>
      <c r="M132" s="994"/>
      <c r="N132" s="994"/>
      <c r="O132" s="994"/>
      <c r="P132" s="994"/>
      <c r="Q132" s="994"/>
    </row>
    <row r="133" spans="2:17" ht="12.75">
      <c r="B133" s="994"/>
      <c r="C133" s="994"/>
      <c r="D133" s="994"/>
      <c r="E133" s="994"/>
      <c r="F133" s="994"/>
      <c r="G133" s="994"/>
      <c r="H133" s="994"/>
      <c r="I133" s="994"/>
      <c r="J133" s="994"/>
      <c r="K133" s="994"/>
      <c r="L133" s="994"/>
      <c r="M133" s="994"/>
      <c r="N133" s="994"/>
      <c r="O133" s="994"/>
      <c r="P133" s="994"/>
      <c r="Q133" s="994"/>
    </row>
    <row r="134" spans="2:17" ht="12.75">
      <c r="B134" s="994"/>
      <c r="C134" s="994"/>
      <c r="D134" s="994"/>
      <c r="E134" s="994"/>
      <c r="F134" s="994"/>
      <c r="G134" s="994"/>
      <c r="H134" s="994"/>
      <c r="I134" s="994"/>
      <c r="J134" s="994"/>
      <c r="K134" s="994"/>
      <c r="L134" s="994"/>
      <c r="M134" s="994"/>
      <c r="N134" s="994"/>
      <c r="O134" s="994"/>
      <c r="P134" s="994"/>
      <c r="Q134" s="994"/>
    </row>
    <row r="135" spans="2:17" ht="12.75">
      <c r="B135" s="994"/>
      <c r="C135" s="994"/>
      <c r="D135" s="994"/>
      <c r="E135" s="994"/>
      <c r="F135" s="994"/>
      <c r="G135" s="994"/>
      <c r="H135" s="994"/>
      <c r="I135" s="994"/>
      <c r="J135" s="994"/>
      <c r="K135" s="994"/>
      <c r="L135" s="994"/>
      <c r="M135" s="994"/>
      <c r="N135" s="994"/>
      <c r="O135" s="994"/>
      <c r="P135" s="994"/>
      <c r="Q135" s="994"/>
    </row>
    <row r="136" spans="2:17" ht="12.75">
      <c r="B136" s="994"/>
      <c r="C136" s="994"/>
      <c r="D136" s="994"/>
      <c r="E136" s="994"/>
      <c r="F136" s="994"/>
      <c r="G136" s="994"/>
      <c r="H136" s="994"/>
      <c r="I136" s="994"/>
      <c r="J136" s="994"/>
      <c r="K136" s="994"/>
      <c r="L136" s="994"/>
      <c r="M136" s="994"/>
      <c r="N136" s="994"/>
      <c r="O136" s="994"/>
      <c r="P136" s="994"/>
      <c r="Q136" s="994"/>
    </row>
    <row r="137" spans="2:17" ht="12.75">
      <c r="B137" s="994"/>
      <c r="C137" s="994"/>
      <c r="D137" s="994"/>
      <c r="E137" s="994"/>
      <c r="F137" s="994"/>
      <c r="G137" s="994"/>
      <c r="H137" s="994"/>
      <c r="I137" s="994"/>
      <c r="J137" s="994"/>
      <c r="K137" s="994"/>
      <c r="L137" s="994"/>
      <c r="M137" s="994"/>
      <c r="N137" s="994"/>
      <c r="O137" s="994"/>
      <c r="P137" s="994"/>
      <c r="Q137" s="994"/>
    </row>
    <row r="138" spans="2:17" ht="12.75">
      <c r="B138" s="994"/>
      <c r="C138" s="994"/>
      <c r="D138" s="994"/>
      <c r="E138" s="994"/>
      <c r="F138" s="994"/>
      <c r="G138" s="994"/>
      <c r="H138" s="994"/>
      <c r="I138" s="994"/>
      <c r="J138" s="994"/>
      <c r="K138" s="994"/>
      <c r="L138" s="994"/>
      <c r="M138" s="994"/>
      <c r="N138" s="994"/>
      <c r="O138" s="994"/>
      <c r="P138" s="994"/>
      <c r="Q138" s="994"/>
    </row>
    <row r="139" spans="2:17" ht="12.75">
      <c r="B139" s="994"/>
      <c r="C139" s="994"/>
      <c r="D139" s="994"/>
      <c r="E139" s="994"/>
      <c r="F139" s="994"/>
      <c r="G139" s="994"/>
      <c r="H139" s="994"/>
      <c r="I139" s="994"/>
      <c r="J139" s="994"/>
      <c r="K139" s="994"/>
      <c r="L139" s="994"/>
      <c r="M139" s="994"/>
      <c r="N139" s="994"/>
      <c r="O139" s="994"/>
      <c r="P139" s="994"/>
      <c r="Q139" s="994"/>
    </row>
    <row r="140" spans="2:17" ht="12.75">
      <c r="B140" s="994"/>
      <c r="C140" s="994"/>
      <c r="D140" s="994"/>
      <c r="E140" s="994"/>
      <c r="F140" s="994"/>
      <c r="G140" s="994"/>
      <c r="H140" s="994"/>
      <c r="I140" s="994"/>
      <c r="J140" s="994"/>
      <c r="K140" s="994"/>
      <c r="L140" s="994"/>
      <c r="M140" s="994"/>
      <c r="N140" s="994"/>
      <c r="O140" s="994"/>
      <c r="P140" s="994"/>
      <c r="Q140" s="994"/>
    </row>
    <row r="141" spans="2:17" ht="12.75">
      <c r="B141" s="994"/>
      <c r="C141" s="994"/>
      <c r="D141" s="994"/>
      <c r="E141" s="994"/>
      <c r="F141" s="994"/>
      <c r="G141" s="994"/>
      <c r="H141" s="994"/>
      <c r="I141" s="994"/>
      <c r="J141" s="994"/>
      <c r="K141" s="994"/>
      <c r="L141" s="994"/>
      <c r="M141" s="994"/>
      <c r="N141" s="994"/>
      <c r="O141" s="994"/>
      <c r="P141" s="994"/>
      <c r="Q141" s="994"/>
    </row>
    <row r="142" spans="2:17" ht="12.75">
      <c r="B142" s="994"/>
      <c r="C142" s="994"/>
      <c r="D142" s="994"/>
      <c r="E142" s="994"/>
      <c r="F142" s="994"/>
      <c r="G142" s="994"/>
      <c r="H142" s="994"/>
      <c r="I142" s="994"/>
      <c r="J142" s="994"/>
      <c r="K142" s="994"/>
      <c r="L142" s="994"/>
      <c r="M142" s="994"/>
      <c r="N142" s="994"/>
      <c r="O142" s="994"/>
      <c r="P142" s="994"/>
      <c r="Q142" s="994"/>
    </row>
    <row r="143" spans="2:17" ht="12.75">
      <c r="B143" s="994"/>
      <c r="C143" s="994"/>
      <c r="D143" s="994"/>
      <c r="E143" s="994"/>
      <c r="F143" s="994"/>
      <c r="G143" s="994"/>
      <c r="H143" s="994"/>
      <c r="I143" s="994"/>
      <c r="J143" s="994"/>
      <c r="K143" s="994"/>
      <c r="L143" s="994"/>
      <c r="M143" s="994"/>
      <c r="N143" s="994"/>
      <c r="O143" s="994"/>
      <c r="P143" s="994"/>
      <c r="Q143" s="994"/>
    </row>
    <row r="144" spans="2:17" ht="12.75">
      <c r="B144" s="994"/>
      <c r="C144" s="994"/>
      <c r="D144" s="994"/>
      <c r="E144" s="994"/>
      <c r="F144" s="994"/>
      <c r="G144" s="994"/>
      <c r="H144" s="994"/>
      <c r="I144" s="994"/>
      <c r="J144" s="994"/>
      <c r="K144" s="994"/>
      <c r="L144" s="994"/>
      <c r="M144" s="994"/>
      <c r="N144" s="994"/>
      <c r="O144" s="994"/>
      <c r="P144" s="994"/>
      <c r="Q144" s="994"/>
    </row>
    <row r="145" spans="2:17" ht="12.75">
      <c r="B145" s="994"/>
      <c r="C145" s="994"/>
      <c r="D145" s="994"/>
      <c r="E145" s="994"/>
      <c r="F145" s="994"/>
      <c r="G145" s="994"/>
      <c r="H145" s="994"/>
      <c r="I145" s="994"/>
      <c r="J145" s="994"/>
      <c r="K145" s="994"/>
      <c r="L145" s="994"/>
      <c r="M145" s="994"/>
      <c r="N145" s="994"/>
      <c r="O145" s="994"/>
      <c r="P145" s="994"/>
      <c r="Q145" s="994"/>
    </row>
    <row r="146" spans="2:17" ht="12.75">
      <c r="B146" s="994"/>
      <c r="C146" s="994"/>
      <c r="D146" s="994"/>
      <c r="E146" s="994"/>
      <c r="F146" s="994"/>
      <c r="G146" s="994"/>
      <c r="H146" s="994"/>
      <c r="I146" s="994"/>
      <c r="J146" s="994"/>
      <c r="K146" s="994"/>
      <c r="L146" s="994"/>
      <c r="M146" s="994"/>
      <c r="N146" s="994"/>
      <c r="O146" s="994"/>
      <c r="P146" s="994"/>
      <c r="Q146" s="994"/>
    </row>
    <row r="147" spans="2:17" ht="12.75">
      <c r="B147" s="994"/>
      <c r="C147" s="994"/>
      <c r="D147" s="994"/>
      <c r="E147" s="994"/>
      <c r="F147" s="994"/>
      <c r="G147" s="994"/>
      <c r="H147" s="994"/>
      <c r="I147" s="994"/>
      <c r="J147" s="994"/>
      <c r="K147" s="994"/>
      <c r="L147" s="994"/>
      <c r="M147" s="994"/>
      <c r="N147" s="994"/>
      <c r="O147" s="994"/>
      <c r="P147" s="994"/>
      <c r="Q147" s="994"/>
    </row>
    <row r="148" spans="2:17" ht="12.75">
      <c r="B148" s="994"/>
      <c r="C148" s="994"/>
      <c r="D148" s="994"/>
      <c r="E148" s="994"/>
      <c r="F148" s="994"/>
      <c r="G148" s="994"/>
      <c r="H148" s="994"/>
      <c r="I148" s="994"/>
      <c r="J148" s="994"/>
      <c r="K148" s="994"/>
      <c r="L148" s="994"/>
      <c r="M148" s="994"/>
      <c r="N148" s="994"/>
      <c r="O148" s="994"/>
      <c r="P148" s="994"/>
      <c r="Q148" s="994"/>
    </row>
    <row r="149" spans="2:17" ht="12.75">
      <c r="B149" s="994"/>
      <c r="C149" s="994"/>
      <c r="D149" s="994"/>
      <c r="E149" s="994"/>
      <c r="F149" s="994"/>
      <c r="G149" s="994"/>
      <c r="H149" s="994"/>
      <c r="I149" s="994"/>
      <c r="J149" s="994"/>
      <c r="K149" s="994"/>
      <c r="L149" s="994"/>
      <c r="M149" s="994"/>
      <c r="N149" s="994"/>
      <c r="O149" s="994"/>
      <c r="P149" s="994"/>
      <c r="Q149" s="994"/>
    </row>
    <row r="150" spans="2:17" ht="12.75">
      <c r="B150" s="994"/>
      <c r="C150" s="994"/>
      <c r="D150" s="994"/>
      <c r="E150" s="994"/>
      <c r="F150" s="994"/>
      <c r="G150" s="994"/>
      <c r="H150" s="994"/>
      <c r="I150" s="994"/>
      <c r="J150" s="994"/>
      <c r="K150" s="994"/>
      <c r="L150" s="994"/>
      <c r="M150" s="994"/>
      <c r="N150" s="994"/>
      <c r="O150" s="994"/>
      <c r="P150" s="994"/>
      <c r="Q150" s="994"/>
    </row>
    <row r="151" spans="2:17" ht="12.75">
      <c r="B151" s="994"/>
      <c r="C151" s="994"/>
      <c r="D151" s="994"/>
      <c r="E151" s="994"/>
      <c r="F151" s="994"/>
      <c r="G151" s="994"/>
      <c r="H151" s="994"/>
      <c r="I151" s="994"/>
      <c r="J151" s="994"/>
      <c r="K151" s="994"/>
      <c r="L151" s="994"/>
      <c r="M151" s="994"/>
      <c r="N151" s="994"/>
      <c r="O151" s="994"/>
      <c r="P151" s="994"/>
      <c r="Q151" s="994"/>
    </row>
    <row r="152" spans="2:17" ht="12.75">
      <c r="B152" s="994"/>
      <c r="C152" s="994"/>
      <c r="D152" s="994"/>
      <c r="E152" s="994"/>
      <c r="F152" s="994"/>
      <c r="G152" s="994"/>
      <c r="H152" s="994"/>
      <c r="I152" s="994"/>
      <c r="J152" s="994"/>
      <c r="K152" s="994"/>
      <c r="L152" s="994"/>
      <c r="M152" s="994"/>
      <c r="N152" s="994"/>
      <c r="O152" s="994"/>
      <c r="P152" s="994"/>
      <c r="Q152" s="994"/>
    </row>
    <row r="153" spans="2:17" ht="12.75">
      <c r="B153" s="994"/>
      <c r="C153" s="994"/>
      <c r="D153" s="994"/>
      <c r="E153" s="994"/>
      <c r="F153" s="994"/>
      <c r="G153" s="994"/>
      <c r="H153" s="994"/>
      <c r="I153" s="994"/>
      <c r="J153" s="994"/>
      <c r="K153" s="994"/>
      <c r="L153" s="994"/>
      <c r="M153" s="994"/>
      <c r="N153" s="994"/>
      <c r="O153" s="994"/>
      <c r="P153" s="994"/>
      <c r="Q153" s="994"/>
    </row>
    <row r="154" spans="2:17" ht="12.75">
      <c r="B154" s="994"/>
      <c r="C154" s="994"/>
      <c r="D154" s="994"/>
      <c r="E154" s="994"/>
      <c r="F154" s="994"/>
      <c r="G154" s="994"/>
      <c r="H154" s="994"/>
      <c r="I154" s="994"/>
      <c r="J154" s="994"/>
      <c r="K154" s="994"/>
      <c r="L154" s="994"/>
      <c r="M154" s="994"/>
      <c r="N154" s="994"/>
      <c r="O154" s="994"/>
      <c r="P154" s="994"/>
      <c r="Q154" s="994"/>
    </row>
    <row r="155" spans="2:17" ht="12.75">
      <c r="B155" s="994"/>
      <c r="C155" s="994"/>
      <c r="D155" s="994"/>
      <c r="E155" s="994"/>
      <c r="F155" s="994"/>
      <c r="G155" s="994"/>
      <c r="H155" s="994"/>
      <c r="I155" s="994"/>
      <c r="J155" s="994"/>
      <c r="K155" s="994"/>
      <c r="L155" s="994"/>
      <c r="M155" s="994"/>
      <c r="N155" s="994"/>
      <c r="O155" s="994"/>
      <c r="P155" s="994"/>
      <c r="Q155" s="994"/>
    </row>
    <row r="156" spans="2:17" ht="12.75">
      <c r="B156" s="994"/>
      <c r="C156" s="994"/>
      <c r="D156" s="994"/>
      <c r="E156" s="994"/>
      <c r="F156" s="994"/>
      <c r="G156" s="994"/>
      <c r="H156" s="994"/>
      <c r="I156" s="994"/>
      <c r="J156" s="994"/>
      <c r="K156" s="994"/>
      <c r="L156" s="994"/>
      <c r="M156" s="994"/>
      <c r="N156" s="994"/>
      <c r="O156" s="994"/>
      <c r="P156" s="994"/>
      <c r="Q156" s="994"/>
    </row>
    <row r="157" spans="2:17" ht="12.75">
      <c r="B157" s="994"/>
      <c r="C157" s="994"/>
      <c r="D157" s="994"/>
      <c r="E157" s="994"/>
      <c r="F157" s="994"/>
      <c r="G157" s="994"/>
      <c r="H157" s="994"/>
      <c r="I157" s="994"/>
      <c r="J157" s="994"/>
      <c r="K157" s="994"/>
      <c r="L157" s="994"/>
      <c r="M157" s="994"/>
      <c r="N157" s="994"/>
      <c r="O157" s="994"/>
      <c r="P157" s="994"/>
      <c r="Q157" s="994"/>
    </row>
    <row r="158" spans="2:17" ht="12.75">
      <c r="B158" s="994"/>
      <c r="C158" s="994"/>
      <c r="D158" s="994"/>
      <c r="E158" s="994"/>
      <c r="F158" s="994"/>
      <c r="G158" s="994"/>
      <c r="H158" s="994"/>
      <c r="I158" s="994"/>
      <c r="J158" s="994"/>
      <c r="K158" s="994"/>
      <c r="L158" s="994"/>
      <c r="M158" s="994"/>
      <c r="N158" s="994"/>
      <c r="O158" s="994"/>
      <c r="P158" s="994"/>
      <c r="Q158" s="994"/>
    </row>
    <row r="159" spans="2:17" ht="12.75">
      <c r="B159" s="994"/>
      <c r="C159" s="994"/>
      <c r="D159" s="994"/>
      <c r="E159" s="994"/>
      <c r="F159" s="994"/>
      <c r="G159" s="994"/>
      <c r="H159" s="994"/>
      <c r="I159" s="994"/>
      <c r="J159" s="994"/>
      <c r="K159" s="994"/>
      <c r="L159" s="994"/>
      <c r="M159" s="994"/>
      <c r="N159" s="994"/>
      <c r="O159" s="994"/>
      <c r="P159" s="994"/>
      <c r="Q159" s="994"/>
    </row>
    <row r="160" spans="2:17" ht="12.75">
      <c r="B160" s="994"/>
      <c r="C160" s="994"/>
      <c r="D160" s="994"/>
      <c r="E160" s="994"/>
      <c r="F160" s="994"/>
      <c r="G160" s="994"/>
      <c r="H160" s="994"/>
      <c r="I160" s="994"/>
      <c r="J160" s="994"/>
      <c r="K160" s="994"/>
      <c r="L160" s="994"/>
      <c r="M160" s="994"/>
      <c r="N160" s="994"/>
      <c r="O160" s="994"/>
      <c r="P160" s="994"/>
      <c r="Q160" s="994"/>
    </row>
    <row r="161" spans="2:17" ht="12.75">
      <c r="B161" s="994"/>
      <c r="C161" s="994"/>
      <c r="D161" s="994"/>
      <c r="E161" s="994"/>
      <c r="F161" s="994"/>
      <c r="G161" s="994"/>
      <c r="H161" s="994"/>
      <c r="I161" s="994"/>
      <c r="J161" s="994"/>
      <c r="K161" s="994"/>
      <c r="L161" s="994"/>
      <c r="M161" s="994"/>
      <c r="N161" s="994"/>
      <c r="O161" s="994"/>
      <c r="P161" s="994"/>
      <c r="Q161" s="994"/>
    </row>
    <row r="162" spans="2:17" ht="12.75">
      <c r="B162" s="994"/>
      <c r="C162" s="994"/>
      <c r="D162" s="994"/>
      <c r="E162" s="994"/>
      <c r="F162" s="994"/>
      <c r="G162" s="994"/>
      <c r="H162" s="994"/>
      <c r="I162" s="994"/>
      <c r="J162" s="994"/>
      <c r="K162" s="994"/>
      <c r="L162" s="994"/>
      <c r="M162" s="994"/>
      <c r="N162" s="994"/>
      <c r="O162" s="994"/>
      <c r="P162" s="994"/>
      <c r="Q162" s="994"/>
    </row>
    <row r="163" spans="2:17" ht="12.75">
      <c r="B163" s="994"/>
      <c r="C163" s="994"/>
      <c r="D163" s="994"/>
      <c r="E163" s="994"/>
      <c r="F163" s="994"/>
      <c r="G163" s="994"/>
      <c r="H163" s="994"/>
      <c r="I163" s="994"/>
      <c r="J163" s="994"/>
      <c r="K163" s="994"/>
      <c r="L163" s="994"/>
      <c r="M163" s="994"/>
      <c r="N163" s="994"/>
      <c r="O163" s="994"/>
      <c r="P163" s="994"/>
      <c r="Q163" s="994"/>
    </row>
    <row r="164" spans="2:17" ht="12.75">
      <c r="B164" s="994"/>
      <c r="C164" s="994"/>
      <c r="D164" s="994"/>
      <c r="E164" s="994"/>
      <c r="F164" s="994"/>
      <c r="G164" s="994"/>
      <c r="H164" s="994"/>
      <c r="I164" s="994"/>
      <c r="J164" s="994"/>
      <c r="K164" s="994"/>
      <c r="L164" s="994"/>
      <c r="M164" s="994"/>
      <c r="N164" s="994"/>
      <c r="O164" s="994"/>
      <c r="P164" s="994"/>
      <c r="Q164" s="994"/>
    </row>
    <row r="165" spans="2:17" ht="12.75">
      <c r="B165" s="994"/>
      <c r="C165" s="994"/>
      <c r="D165" s="994"/>
      <c r="E165" s="994"/>
      <c r="F165" s="994"/>
      <c r="G165" s="994"/>
      <c r="H165" s="994"/>
      <c r="I165" s="994"/>
      <c r="J165" s="994"/>
      <c r="K165" s="994"/>
      <c r="L165" s="994"/>
      <c r="M165" s="994"/>
      <c r="N165" s="994"/>
      <c r="O165" s="994"/>
      <c r="P165" s="994"/>
      <c r="Q165" s="994"/>
    </row>
    <row r="166" spans="2:17" ht="12.75">
      <c r="B166" s="994"/>
      <c r="C166" s="994"/>
      <c r="D166" s="994"/>
      <c r="E166" s="994"/>
      <c r="F166" s="994"/>
      <c r="G166" s="994"/>
      <c r="H166" s="994"/>
      <c r="I166" s="994"/>
      <c r="J166" s="994"/>
      <c r="K166" s="994"/>
      <c r="L166" s="994"/>
      <c r="M166" s="994"/>
      <c r="N166" s="994"/>
      <c r="O166" s="994"/>
      <c r="P166" s="994"/>
      <c r="Q166" s="994"/>
    </row>
    <row r="167" spans="2:17" ht="12.75">
      <c r="B167" s="994"/>
      <c r="C167" s="994"/>
      <c r="D167" s="994"/>
      <c r="E167" s="994"/>
      <c r="F167" s="994"/>
      <c r="G167" s="994"/>
      <c r="H167" s="994"/>
      <c r="I167" s="994"/>
      <c r="J167" s="994"/>
      <c r="K167" s="994"/>
      <c r="L167" s="994"/>
      <c r="M167" s="994"/>
      <c r="N167" s="994"/>
      <c r="O167" s="994"/>
      <c r="P167" s="994"/>
      <c r="Q167" s="994"/>
    </row>
    <row r="168" spans="2:17" ht="12.75">
      <c r="B168" s="994"/>
      <c r="C168" s="994"/>
      <c r="D168" s="994"/>
      <c r="E168" s="994"/>
      <c r="F168" s="994"/>
      <c r="G168" s="994"/>
      <c r="H168" s="994"/>
      <c r="I168" s="994"/>
      <c r="J168" s="994"/>
      <c r="K168" s="994"/>
      <c r="L168" s="994"/>
      <c r="M168" s="994"/>
      <c r="N168" s="994"/>
      <c r="O168" s="994"/>
      <c r="P168" s="994"/>
      <c r="Q168" s="994"/>
    </row>
    <row r="169" spans="2:17" ht="12.75">
      <c r="B169" s="994"/>
      <c r="C169" s="994"/>
      <c r="D169" s="994"/>
      <c r="E169" s="994"/>
      <c r="F169" s="994"/>
      <c r="G169" s="994"/>
      <c r="H169" s="994"/>
      <c r="I169" s="994"/>
      <c r="J169" s="994"/>
      <c r="K169" s="994"/>
      <c r="L169" s="994"/>
      <c r="M169" s="994"/>
      <c r="N169" s="994"/>
      <c r="O169" s="994"/>
      <c r="P169" s="994"/>
      <c r="Q169" s="994"/>
    </row>
    <row r="170" spans="2:17" ht="12.75">
      <c r="B170" s="994"/>
      <c r="C170" s="994"/>
      <c r="D170" s="994"/>
      <c r="E170" s="994"/>
      <c r="F170" s="994"/>
      <c r="G170" s="994"/>
      <c r="H170" s="994"/>
      <c r="I170" s="994"/>
      <c r="J170" s="994"/>
      <c r="K170" s="994"/>
      <c r="L170" s="994"/>
      <c r="M170" s="994"/>
      <c r="N170" s="994"/>
      <c r="O170" s="994"/>
      <c r="P170" s="994"/>
      <c r="Q170" s="994"/>
    </row>
    <row r="171" spans="2:17" ht="12.75">
      <c r="B171" s="994"/>
      <c r="C171" s="994"/>
      <c r="D171" s="994"/>
      <c r="E171" s="994"/>
      <c r="F171" s="994"/>
      <c r="G171" s="994"/>
      <c r="H171" s="994"/>
      <c r="I171" s="994"/>
      <c r="J171" s="994"/>
      <c r="K171" s="994"/>
      <c r="L171" s="994"/>
      <c r="M171" s="994"/>
      <c r="N171" s="994"/>
      <c r="O171" s="994"/>
      <c r="P171" s="994"/>
      <c r="Q171" s="994"/>
    </row>
    <row r="172" spans="2:17" ht="12.75">
      <c r="B172" s="994"/>
      <c r="C172" s="994"/>
      <c r="D172" s="994"/>
      <c r="E172" s="994"/>
      <c r="F172" s="994"/>
      <c r="G172" s="994"/>
      <c r="H172" s="994"/>
      <c r="I172" s="994"/>
      <c r="J172" s="994"/>
      <c r="K172" s="994"/>
      <c r="L172" s="994"/>
      <c r="M172" s="994"/>
      <c r="N172" s="994"/>
      <c r="O172" s="994"/>
      <c r="P172" s="994"/>
      <c r="Q172" s="994"/>
    </row>
    <row r="173" spans="2:17" ht="12.75">
      <c r="B173" s="994"/>
      <c r="C173" s="994"/>
      <c r="D173" s="994"/>
      <c r="E173" s="994"/>
      <c r="F173" s="994"/>
      <c r="G173" s="994"/>
      <c r="H173" s="994"/>
      <c r="I173" s="994"/>
      <c r="J173" s="994"/>
      <c r="K173" s="994"/>
      <c r="L173" s="994"/>
      <c r="M173" s="994"/>
      <c r="N173" s="994"/>
      <c r="O173" s="994"/>
      <c r="P173" s="994"/>
      <c r="Q173" s="994"/>
    </row>
    <row r="174" spans="2:17" ht="12.75">
      <c r="B174" s="994"/>
      <c r="C174" s="994"/>
      <c r="D174" s="994"/>
      <c r="E174" s="994"/>
      <c r="F174" s="994"/>
      <c r="G174" s="994"/>
      <c r="H174" s="994"/>
      <c r="I174" s="994"/>
      <c r="J174" s="994"/>
      <c r="K174" s="994"/>
      <c r="L174" s="994"/>
      <c r="M174" s="994"/>
      <c r="N174" s="994"/>
      <c r="O174" s="994"/>
      <c r="P174" s="994"/>
      <c r="Q174" s="994"/>
    </row>
    <row r="175" spans="2:17" ht="12.75">
      <c r="B175" s="994"/>
      <c r="C175" s="994"/>
      <c r="D175" s="994"/>
      <c r="E175" s="994"/>
      <c r="F175" s="994"/>
      <c r="G175" s="994"/>
      <c r="H175" s="994"/>
      <c r="I175" s="994"/>
      <c r="J175" s="994"/>
      <c r="K175" s="994"/>
      <c r="L175" s="994"/>
      <c r="M175" s="994"/>
      <c r="N175" s="994"/>
      <c r="O175" s="994"/>
      <c r="P175" s="994"/>
      <c r="Q175" s="994"/>
    </row>
    <row r="176" spans="2:17" ht="12.75">
      <c r="B176" s="994"/>
      <c r="C176" s="994"/>
      <c r="D176" s="994"/>
      <c r="E176" s="994"/>
      <c r="F176" s="994"/>
      <c r="G176" s="994"/>
      <c r="H176" s="994"/>
      <c r="I176" s="994"/>
      <c r="J176" s="994"/>
      <c r="K176" s="994"/>
      <c r="L176" s="994"/>
      <c r="M176" s="994"/>
      <c r="N176" s="994"/>
      <c r="O176" s="994"/>
      <c r="P176" s="994"/>
      <c r="Q176" s="994"/>
    </row>
    <row r="177" spans="2:17" ht="12.75">
      <c r="B177" s="994"/>
      <c r="C177" s="994"/>
      <c r="D177" s="994"/>
      <c r="E177" s="994"/>
      <c r="F177" s="994"/>
      <c r="G177" s="994"/>
      <c r="H177" s="994"/>
      <c r="I177" s="994"/>
      <c r="J177" s="994"/>
      <c r="K177" s="994"/>
      <c r="L177" s="994"/>
      <c r="M177" s="994"/>
      <c r="N177" s="994"/>
      <c r="O177" s="994"/>
      <c r="P177" s="994"/>
      <c r="Q177" s="994"/>
    </row>
    <row r="178" spans="2:17" ht="12.75">
      <c r="B178" s="994"/>
      <c r="C178" s="994"/>
      <c r="D178" s="994"/>
      <c r="E178" s="994"/>
      <c r="F178" s="994"/>
      <c r="G178" s="994"/>
      <c r="H178" s="994"/>
      <c r="I178" s="994"/>
      <c r="J178" s="994"/>
      <c r="K178" s="994"/>
      <c r="L178" s="994"/>
      <c r="M178" s="994"/>
      <c r="N178" s="994"/>
      <c r="O178" s="994"/>
      <c r="P178" s="994"/>
      <c r="Q178" s="994"/>
    </row>
    <row r="179" spans="2:17" ht="12.75">
      <c r="B179" s="994"/>
      <c r="C179" s="994"/>
      <c r="D179" s="994"/>
      <c r="E179" s="994"/>
      <c r="F179" s="994"/>
      <c r="G179" s="994"/>
      <c r="H179" s="994"/>
      <c r="I179" s="994"/>
      <c r="J179" s="994"/>
      <c r="K179" s="994"/>
      <c r="L179" s="994"/>
      <c r="M179" s="994"/>
      <c r="N179" s="994"/>
      <c r="O179" s="994"/>
      <c r="P179" s="994"/>
      <c r="Q179" s="994"/>
    </row>
    <row r="180" spans="2:17" ht="12.75">
      <c r="B180" s="994"/>
      <c r="C180" s="994"/>
      <c r="D180" s="994"/>
      <c r="E180" s="994"/>
      <c r="F180" s="994"/>
      <c r="G180" s="994"/>
      <c r="H180" s="994"/>
      <c r="I180" s="994"/>
      <c r="J180" s="994"/>
      <c r="K180" s="994"/>
      <c r="L180" s="994"/>
      <c r="M180" s="994"/>
      <c r="N180" s="994"/>
      <c r="O180" s="994"/>
      <c r="P180" s="994"/>
      <c r="Q180" s="994"/>
    </row>
    <row r="181" spans="2:17" ht="12.75">
      <c r="B181" s="994"/>
      <c r="C181" s="994"/>
      <c r="D181" s="994"/>
      <c r="E181" s="994"/>
      <c r="F181" s="994"/>
      <c r="G181" s="994"/>
      <c r="H181" s="994"/>
      <c r="I181" s="994"/>
      <c r="J181" s="994"/>
      <c r="K181" s="994"/>
      <c r="L181" s="994"/>
      <c r="M181" s="994"/>
      <c r="N181" s="994"/>
      <c r="O181" s="994"/>
      <c r="P181" s="994"/>
      <c r="Q181" s="994"/>
    </row>
    <row r="182" spans="2:17" ht="12.75">
      <c r="B182" s="994"/>
      <c r="C182" s="994"/>
      <c r="D182" s="994"/>
      <c r="E182" s="994"/>
      <c r="F182" s="994"/>
      <c r="G182" s="994"/>
      <c r="H182" s="994"/>
      <c r="I182" s="994"/>
      <c r="J182" s="994"/>
      <c r="K182" s="994"/>
      <c r="L182" s="994"/>
      <c r="M182" s="994"/>
      <c r="N182" s="994"/>
      <c r="O182" s="994"/>
      <c r="P182" s="994"/>
      <c r="Q182" s="994"/>
    </row>
    <row r="183" spans="2:17" ht="12.75">
      <c r="B183" s="994"/>
      <c r="C183" s="994"/>
      <c r="D183" s="994"/>
      <c r="E183" s="994"/>
      <c r="F183" s="994"/>
      <c r="G183" s="994"/>
      <c r="H183" s="994"/>
      <c r="I183" s="994"/>
      <c r="J183" s="994"/>
      <c r="K183" s="994"/>
      <c r="L183" s="994"/>
      <c r="M183" s="994"/>
      <c r="N183" s="994"/>
      <c r="O183" s="994"/>
      <c r="P183" s="994"/>
      <c r="Q183" s="994"/>
    </row>
    <row r="184" spans="2:17" ht="12.75">
      <c r="B184" s="994"/>
      <c r="C184" s="994"/>
      <c r="D184" s="994"/>
      <c r="E184" s="994"/>
      <c r="F184" s="994"/>
      <c r="G184" s="994"/>
      <c r="H184" s="994"/>
      <c r="I184" s="994"/>
      <c r="J184" s="994"/>
      <c r="K184" s="994"/>
      <c r="L184" s="994"/>
      <c r="M184" s="994"/>
      <c r="N184" s="994"/>
      <c r="O184" s="994"/>
      <c r="P184" s="994"/>
      <c r="Q184" s="994"/>
    </row>
    <row r="185" spans="2:17" ht="12.75">
      <c r="B185" s="994"/>
      <c r="C185" s="994"/>
      <c r="D185" s="994"/>
      <c r="E185" s="994"/>
      <c r="F185" s="994"/>
      <c r="G185" s="994"/>
      <c r="H185" s="994"/>
      <c r="I185" s="994"/>
      <c r="J185" s="994"/>
      <c r="K185" s="994"/>
      <c r="L185" s="994"/>
      <c r="M185" s="994"/>
      <c r="N185" s="994"/>
      <c r="O185" s="994"/>
      <c r="P185" s="994"/>
      <c r="Q185" s="994"/>
    </row>
    <row r="186" spans="2:17" ht="12.75">
      <c r="B186" s="994"/>
      <c r="C186" s="994"/>
      <c r="D186" s="994"/>
      <c r="E186" s="994"/>
      <c r="F186" s="994"/>
      <c r="G186" s="994"/>
      <c r="H186" s="994"/>
      <c r="I186" s="994"/>
      <c r="J186" s="994"/>
      <c r="K186" s="994"/>
      <c r="L186" s="994"/>
      <c r="M186" s="994"/>
      <c r="N186" s="994"/>
      <c r="O186" s="994"/>
      <c r="P186" s="994"/>
      <c r="Q186" s="994"/>
    </row>
    <row r="187" spans="2:17" ht="12.75">
      <c r="B187" s="994"/>
      <c r="C187" s="994"/>
      <c r="D187" s="994"/>
      <c r="E187" s="994"/>
      <c r="F187" s="994"/>
      <c r="G187" s="994"/>
      <c r="H187" s="994"/>
      <c r="I187" s="994"/>
      <c r="J187" s="994"/>
      <c r="K187" s="994"/>
      <c r="L187" s="994"/>
      <c r="M187" s="994"/>
      <c r="N187" s="994"/>
      <c r="O187" s="994"/>
      <c r="P187" s="994"/>
      <c r="Q187" s="994"/>
    </row>
    <row r="188" spans="2:17" ht="12.75">
      <c r="B188" s="994"/>
      <c r="C188" s="994"/>
      <c r="D188" s="994"/>
      <c r="E188" s="994"/>
      <c r="F188" s="994"/>
      <c r="G188" s="994"/>
      <c r="H188" s="994"/>
      <c r="I188" s="994"/>
      <c r="J188" s="994"/>
      <c r="K188" s="994"/>
      <c r="L188" s="994"/>
      <c r="M188" s="994"/>
      <c r="N188" s="994"/>
      <c r="O188" s="994"/>
      <c r="P188" s="994"/>
      <c r="Q188" s="994"/>
    </row>
    <row r="189" spans="2:17" ht="12.75">
      <c r="B189" s="994"/>
      <c r="C189" s="994"/>
      <c r="D189" s="994"/>
      <c r="E189" s="994"/>
      <c r="F189" s="994"/>
      <c r="G189" s="994"/>
      <c r="H189" s="994"/>
      <c r="I189" s="994"/>
      <c r="J189" s="994"/>
      <c r="K189" s="994"/>
      <c r="L189" s="994"/>
      <c r="M189" s="994"/>
      <c r="N189" s="994"/>
      <c r="O189" s="994"/>
      <c r="P189" s="994"/>
      <c r="Q189" s="994"/>
    </row>
    <row r="190" spans="2:17" ht="12.75">
      <c r="B190" s="994"/>
      <c r="C190" s="994"/>
      <c r="D190" s="994"/>
      <c r="E190" s="994"/>
      <c r="F190" s="994"/>
      <c r="G190" s="994"/>
      <c r="H190" s="994"/>
      <c r="I190" s="994"/>
      <c r="J190" s="994"/>
      <c r="K190" s="994"/>
      <c r="L190" s="994"/>
      <c r="M190" s="994"/>
      <c r="N190" s="994"/>
      <c r="O190" s="994"/>
      <c r="P190" s="994"/>
      <c r="Q190" s="994"/>
    </row>
    <row r="191" spans="2:17" ht="12.75">
      <c r="B191" s="994"/>
      <c r="C191" s="994"/>
      <c r="D191" s="994"/>
      <c r="E191" s="994"/>
      <c r="F191" s="994"/>
      <c r="G191" s="994"/>
      <c r="H191" s="994"/>
      <c r="I191" s="994"/>
      <c r="J191" s="994"/>
      <c r="K191" s="994"/>
      <c r="L191" s="994"/>
      <c r="M191" s="994"/>
      <c r="N191" s="994"/>
      <c r="O191" s="994"/>
      <c r="P191" s="994"/>
      <c r="Q191" s="994"/>
    </row>
    <row r="192" spans="2:17" ht="12.75">
      <c r="B192" s="994"/>
      <c r="C192" s="994"/>
      <c r="D192" s="994"/>
      <c r="E192" s="994"/>
      <c r="F192" s="994"/>
      <c r="G192" s="994"/>
      <c r="H192" s="994"/>
      <c r="I192" s="994"/>
      <c r="J192" s="994"/>
      <c r="K192" s="994"/>
      <c r="L192" s="994"/>
      <c r="M192" s="994"/>
      <c r="N192" s="994"/>
      <c r="O192" s="994"/>
      <c r="P192" s="994"/>
      <c r="Q192" s="994"/>
    </row>
    <row r="193" spans="2:17" ht="12.75">
      <c r="B193" s="994"/>
      <c r="C193" s="994"/>
      <c r="D193" s="994"/>
      <c r="E193" s="994"/>
      <c r="F193" s="994"/>
      <c r="G193" s="994"/>
      <c r="H193" s="994"/>
      <c r="I193" s="994"/>
      <c r="J193" s="994"/>
      <c r="K193" s="994"/>
      <c r="L193" s="994"/>
      <c r="M193" s="994"/>
      <c r="N193" s="994"/>
      <c r="O193" s="994"/>
      <c r="P193" s="994"/>
      <c r="Q193" s="994"/>
    </row>
    <row r="194" spans="2:17" ht="12.75">
      <c r="B194" s="994"/>
      <c r="C194" s="994"/>
      <c r="D194" s="994"/>
      <c r="E194" s="994"/>
      <c r="F194" s="994"/>
      <c r="G194" s="994"/>
      <c r="H194" s="994"/>
      <c r="I194" s="994"/>
      <c r="J194" s="994"/>
      <c r="K194" s="994"/>
      <c r="L194" s="994"/>
      <c r="M194" s="994"/>
      <c r="N194" s="994"/>
      <c r="O194" s="994"/>
      <c r="P194" s="994"/>
      <c r="Q194" s="994"/>
    </row>
    <row r="195" spans="2:17" ht="12.75">
      <c r="B195" s="994"/>
      <c r="C195" s="994"/>
      <c r="D195" s="994"/>
      <c r="E195" s="994"/>
      <c r="F195" s="994"/>
      <c r="G195" s="994"/>
      <c r="H195" s="994"/>
      <c r="I195" s="994"/>
      <c r="J195" s="994"/>
      <c r="K195" s="994"/>
      <c r="L195" s="994"/>
      <c r="M195" s="994"/>
      <c r="N195" s="994"/>
      <c r="O195" s="994"/>
      <c r="P195" s="994"/>
      <c r="Q195" s="994"/>
    </row>
    <row r="196" spans="2:17" ht="12.75">
      <c r="B196" s="994"/>
      <c r="C196" s="994"/>
      <c r="D196" s="994"/>
      <c r="E196" s="994"/>
      <c r="F196" s="994"/>
      <c r="G196" s="994"/>
      <c r="H196" s="994"/>
      <c r="I196" s="994"/>
      <c r="J196" s="994"/>
      <c r="K196" s="994"/>
      <c r="L196" s="994"/>
      <c r="M196" s="994"/>
      <c r="N196" s="994"/>
      <c r="O196" s="994"/>
      <c r="P196" s="994"/>
      <c r="Q196" s="994"/>
    </row>
    <row r="197" spans="2:17" ht="12.75">
      <c r="B197" s="994"/>
      <c r="C197" s="994"/>
      <c r="D197" s="994"/>
      <c r="E197" s="994"/>
      <c r="F197" s="994"/>
      <c r="G197" s="994"/>
      <c r="H197" s="994"/>
      <c r="I197" s="994"/>
      <c r="J197" s="994"/>
      <c r="K197" s="994"/>
      <c r="L197" s="994"/>
      <c r="M197" s="994"/>
      <c r="N197" s="994"/>
      <c r="O197" s="994"/>
      <c r="P197" s="994"/>
      <c r="Q197" s="994"/>
    </row>
    <row r="198" spans="2:17" ht="12.75">
      <c r="B198" s="994"/>
      <c r="C198" s="994"/>
      <c r="D198" s="994"/>
      <c r="E198" s="994"/>
      <c r="F198" s="994"/>
      <c r="G198" s="994"/>
      <c r="H198" s="994"/>
      <c r="I198" s="994"/>
      <c r="J198" s="994"/>
      <c r="K198" s="994"/>
      <c r="L198" s="994"/>
      <c r="M198" s="994"/>
      <c r="N198" s="994"/>
      <c r="O198" s="994"/>
      <c r="P198" s="994"/>
      <c r="Q198" s="994"/>
    </row>
    <row r="199" spans="2:17" ht="12.75">
      <c r="B199" s="994"/>
      <c r="C199" s="994"/>
      <c r="D199" s="994"/>
      <c r="E199" s="994"/>
      <c r="F199" s="994"/>
      <c r="G199" s="994"/>
      <c r="H199" s="994"/>
      <c r="I199" s="994"/>
      <c r="J199" s="994"/>
      <c r="K199" s="994"/>
      <c r="L199" s="994"/>
      <c r="M199" s="994"/>
      <c r="N199" s="994"/>
      <c r="O199" s="994"/>
      <c r="P199" s="994"/>
      <c r="Q199" s="994"/>
    </row>
    <row r="200" spans="2:17" ht="12.75">
      <c r="B200" s="994"/>
      <c r="C200" s="994"/>
      <c r="D200" s="994"/>
      <c r="E200" s="994"/>
      <c r="F200" s="994"/>
      <c r="G200" s="994"/>
      <c r="H200" s="994"/>
      <c r="I200" s="994"/>
      <c r="J200" s="994"/>
      <c r="K200" s="994"/>
      <c r="L200" s="994"/>
      <c r="M200" s="994"/>
      <c r="N200" s="994"/>
      <c r="O200" s="994"/>
      <c r="P200" s="994"/>
      <c r="Q200" s="994"/>
    </row>
    <row r="201" spans="2:17" ht="12.75">
      <c r="B201" s="994"/>
      <c r="C201" s="994"/>
      <c r="D201" s="994"/>
      <c r="E201" s="994"/>
      <c r="F201" s="994"/>
      <c r="G201" s="994"/>
      <c r="H201" s="994"/>
      <c r="I201" s="994"/>
      <c r="J201" s="994"/>
      <c r="K201" s="994"/>
      <c r="L201" s="994"/>
      <c r="M201" s="994"/>
      <c r="N201" s="994"/>
      <c r="O201" s="994"/>
      <c r="P201" s="994"/>
      <c r="Q201" s="994"/>
    </row>
    <row r="202" spans="2:17" ht="12.75">
      <c r="B202" s="994"/>
      <c r="C202" s="994"/>
      <c r="D202" s="994"/>
      <c r="E202" s="994"/>
      <c r="F202" s="994"/>
      <c r="G202" s="994"/>
      <c r="H202" s="994"/>
      <c r="I202" s="994"/>
      <c r="J202" s="994"/>
      <c r="K202" s="994"/>
      <c r="L202" s="994"/>
      <c r="M202" s="994"/>
      <c r="N202" s="994"/>
      <c r="O202" s="994"/>
      <c r="P202" s="994"/>
      <c r="Q202" s="994"/>
    </row>
    <row r="203" spans="2:17" ht="12.75">
      <c r="B203" s="994"/>
      <c r="C203" s="994"/>
      <c r="D203" s="994"/>
      <c r="E203" s="994"/>
      <c r="F203" s="994"/>
      <c r="G203" s="994"/>
      <c r="H203" s="994"/>
      <c r="I203" s="994"/>
      <c r="J203" s="994"/>
      <c r="K203" s="994"/>
      <c r="L203" s="994"/>
      <c r="M203" s="994"/>
      <c r="N203" s="994"/>
      <c r="O203" s="994"/>
      <c r="P203" s="994"/>
      <c r="Q203" s="994"/>
    </row>
    <row r="204" spans="2:17" ht="12.75">
      <c r="B204" s="994"/>
      <c r="C204" s="994"/>
      <c r="D204" s="994"/>
      <c r="E204" s="994"/>
      <c r="F204" s="994"/>
      <c r="G204" s="994"/>
      <c r="H204" s="994"/>
      <c r="I204" s="994"/>
      <c r="J204" s="994"/>
      <c r="K204" s="994"/>
      <c r="L204" s="994"/>
      <c r="M204" s="994"/>
      <c r="N204" s="994"/>
      <c r="O204" s="994"/>
      <c r="P204" s="994"/>
      <c r="Q204" s="994"/>
    </row>
    <row r="205" spans="2:17" ht="12.75">
      <c r="B205" s="994"/>
      <c r="C205" s="994"/>
      <c r="D205" s="994"/>
      <c r="E205" s="994"/>
      <c r="F205" s="994"/>
      <c r="G205" s="994"/>
      <c r="H205" s="994"/>
      <c r="I205" s="994"/>
      <c r="J205" s="994"/>
      <c r="K205" s="994"/>
      <c r="L205" s="994"/>
      <c r="M205" s="994"/>
      <c r="N205" s="994"/>
      <c r="O205" s="994"/>
      <c r="P205" s="994"/>
      <c r="Q205" s="994"/>
    </row>
    <row r="206" spans="2:17" ht="12.75">
      <c r="B206" s="994"/>
      <c r="C206" s="994"/>
      <c r="D206" s="994"/>
      <c r="E206" s="994"/>
      <c r="F206" s="994"/>
      <c r="G206" s="994"/>
      <c r="H206" s="994"/>
      <c r="I206" s="994"/>
      <c r="J206" s="994"/>
      <c r="K206" s="994"/>
      <c r="L206" s="994"/>
      <c r="M206" s="994"/>
      <c r="N206" s="994"/>
      <c r="O206" s="994"/>
      <c r="P206" s="994"/>
      <c r="Q206" s="994"/>
    </row>
    <row r="207" spans="2:17" ht="12.75">
      <c r="B207" s="994"/>
      <c r="C207" s="994"/>
      <c r="D207" s="994"/>
      <c r="E207" s="994"/>
      <c r="F207" s="994"/>
      <c r="G207" s="994"/>
      <c r="H207" s="994"/>
      <c r="I207" s="994"/>
      <c r="J207" s="994"/>
      <c r="K207" s="994"/>
      <c r="L207" s="994"/>
      <c r="M207" s="994"/>
      <c r="N207" s="994"/>
      <c r="O207" s="994"/>
      <c r="P207" s="994"/>
      <c r="Q207" s="994"/>
    </row>
    <row r="208" spans="2:17" ht="12.75">
      <c r="B208" s="994"/>
      <c r="C208" s="994"/>
      <c r="D208" s="994"/>
      <c r="E208" s="994"/>
      <c r="F208" s="994"/>
      <c r="G208" s="994"/>
      <c r="H208" s="994"/>
      <c r="I208" s="994"/>
      <c r="J208" s="994"/>
      <c r="K208" s="994"/>
      <c r="L208" s="994"/>
      <c r="M208" s="994"/>
      <c r="N208" s="994"/>
      <c r="O208" s="994"/>
      <c r="P208" s="994"/>
      <c r="Q208" s="994"/>
    </row>
    <row r="209" spans="2:17" ht="12.75">
      <c r="B209" s="994"/>
      <c r="C209" s="994"/>
      <c r="D209" s="994"/>
      <c r="E209" s="994"/>
      <c r="F209" s="994"/>
      <c r="G209" s="994"/>
      <c r="H209" s="994"/>
      <c r="I209" s="994"/>
      <c r="J209" s="994"/>
      <c r="K209" s="994"/>
      <c r="L209" s="994"/>
      <c r="M209" s="994"/>
      <c r="N209" s="994"/>
      <c r="O209" s="994"/>
      <c r="P209" s="994"/>
      <c r="Q209" s="994"/>
    </row>
    <row r="210" spans="2:17" ht="12.75">
      <c r="B210" s="994"/>
      <c r="C210" s="994"/>
      <c r="D210" s="994"/>
      <c r="E210" s="994"/>
      <c r="F210" s="994"/>
      <c r="G210" s="994"/>
      <c r="H210" s="994"/>
      <c r="I210" s="994"/>
      <c r="J210" s="994"/>
      <c r="K210" s="994"/>
      <c r="L210" s="994"/>
      <c r="M210" s="994"/>
      <c r="N210" s="994"/>
      <c r="O210" s="994"/>
      <c r="P210" s="994"/>
      <c r="Q210" s="994"/>
    </row>
    <row r="211" spans="2:17" ht="12.75">
      <c r="B211" s="994"/>
      <c r="C211" s="994"/>
      <c r="D211" s="994"/>
      <c r="E211" s="994"/>
      <c r="F211" s="994"/>
      <c r="G211" s="994"/>
      <c r="H211" s="994"/>
      <c r="I211" s="994"/>
      <c r="J211" s="994"/>
      <c r="K211" s="994"/>
      <c r="L211" s="994"/>
      <c r="M211" s="994"/>
      <c r="N211" s="994"/>
      <c r="O211" s="994"/>
      <c r="P211" s="994"/>
      <c r="Q211" s="994"/>
    </row>
    <row r="212" spans="2:17" ht="12.75">
      <c r="B212" s="994"/>
      <c r="C212" s="994"/>
      <c r="D212" s="994"/>
      <c r="E212" s="994"/>
      <c r="F212" s="994"/>
      <c r="G212" s="994"/>
      <c r="H212" s="994"/>
      <c r="I212" s="994"/>
      <c r="J212" s="994"/>
      <c r="K212" s="994"/>
      <c r="L212" s="994"/>
      <c r="M212" s="994"/>
      <c r="N212" s="994"/>
      <c r="O212" s="994"/>
      <c r="P212" s="994"/>
      <c r="Q212" s="994"/>
    </row>
    <row r="213" spans="2:17" ht="12.75">
      <c r="B213" s="994"/>
      <c r="C213" s="994"/>
      <c r="D213" s="994"/>
      <c r="E213" s="994"/>
      <c r="F213" s="994"/>
      <c r="G213" s="994"/>
      <c r="H213" s="994"/>
      <c r="I213" s="994"/>
      <c r="J213" s="994"/>
      <c r="K213" s="994"/>
      <c r="L213" s="994"/>
      <c r="M213" s="994"/>
      <c r="N213" s="994"/>
      <c r="O213" s="994"/>
      <c r="P213" s="994"/>
      <c r="Q213" s="994"/>
    </row>
    <row r="214" spans="2:17" ht="12.75">
      <c r="B214" s="994"/>
      <c r="C214" s="994"/>
      <c r="D214" s="994"/>
      <c r="E214" s="994"/>
      <c r="F214" s="994"/>
      <c r="G214" s="994"/>
      <c r="H214" s="994"/>
      <c r="I214" s="994"/>
      <c r="J214" s="994"/>
      <c r="K214" s="994"/>
      <c r="L214" s="994"/>
      <c r="M214" s="994"/>
      <c r="N214" s="994"/>
      <c r="O214" s="994"/>
      <c r="P214" s="994"/>
      <c r="Q214" s="994"/>
    </row>
    <row r="215" spans="2:17" ht="12.75">
      <c r="B215" s="994"/>
      <c r="C215" s="994"/>
      <c r="D215" s="994"/>
      <c r="E215" s="994"/>
      <c r="F215" s="994"/>
      <c r="G215" s="994"/>
      <c r="H215" s="994"/>
      <c r="I215" s="994"/>
      <c r="J215" s="994"/>
      <c r="K215" s="994"/>
      <c r="L215" s="994"/>
      <c r="M215" s="994"/>
      <c r="N215" s="994"/>
      <c r="O215" s="994"/>
      <c r="P215" s="994"/>
      <c r="Q215" s="994"/>
    </row>
    <row r="216" spans="2:17" ht="12.75">
      <c r="B216" s="994"/>
      <c r="C216" s="994"/>
      <c r="D216" s="994"/>
      <c r="E216" s="994"/>
      <c r="F216" s="994"/>
      <c r="G216" s="994"/>
      <c r="H216" s="994"/>
      <c r="I216" s="994"/>
      <c r="J216" s="994"/>
      <c r="K216" s="994"/>
      <c r="L216" s="994"/>
      <c r="M216" s="994"/>
      <c r="N216" s="994"/>
      <c r="O216" s="994"/>
      <c r="P216" s="994"/>
      <c r="Q216" s="994"/>
    </row>
    <row r="217" spans="2:17" ht="12.75">
      <c r="B217" s="994"/>
      <c r="C217" s="994"/>
      <c r="D217" s="994"/>
      <c r="E217" s="994"/>
      <c r="F217" s="994"/>
      <c r="G217" s="994"/>
      <c r="H217" s="994"/>
      <c r="I217" s="994"/>
      <c r="J217" s="994"/>
      <c r="K217" s="994"/>
      <c r="L217" s="994"/>
      <c r="M217" s="994"/>
      <c r="N217" s="994"/>
      <c r="O217" s="994"/>
      <c r="P217" s="994"/>
      <c r="Q217" s="994"/>
    </row>
    <row r="218" spans="2:17" ht="12.75">
      <c r="B218" s="994"/>
      <c r="C218" s="994"/>
      <c r="D218" s="994"/>
      <c r="E218" s="994"/>
      <c r="F218" s="994"/>
      <c r="G218" s="994"/>
      <c r="H218" s="994"/>
      <c r="I218" s="994"/>
      <c r="J218" s="994"/>
      <c r="K218" s="994"/>
      <c r="L218" s="994"/>
      <c r="M218" s="994"/>
      <c r="N218" s="994"/>
      <c r="O218" s="994"/>
      <c r="P218" s="994"/>
      <c r="Q218" s="994"/>
    </row>
    <row r="219" spans="2:17" ht="12.75">
      <c r="B219" s="994"/>
      <c r="C219" s="994"/>
      <c r="D219" s="994"/>
      <c r="E219" s="994"/>
      <c r="F219" s="994"/>
      <c r="G219" s="994"/>
      <c r="H219" s="994"/>
      <c r="I219" s="994"/>
      <c r="J219" s="994"/>
      <c r="K219" s="994"/>
      <c r="L219" s="994"/>
      <c r="M219" s="994"/>
      <c r="N219" s="994"/>
      <c r="O219" s="994"/>
      <c r="P219" s="994"/>
      <c r="Q219" s="994"/>
    </row>
    <row r="220" spans="2:17" ht="12.75">
      <c r="B220" s="994"/>
      <c r="C220" s="994"/>
      <c r="D220" s="994"/>
      <c r="E220" s="994"/>
      <c r="F220" s="994"/>
      <c r="G220" s="994"/>
      <c r="H220" s="994"/>
      <c r="I220" s="994"/>
      <c r="J220" s="994"/>
      <c r="K220" s="994"/>
      <c r="L220" s="994"/>
      <c r="M220" s="994"/>
      <c r="N220" s="994"/>
      <c r="O220" s="994"/>
      <c r="P220" s="994"/>
      <c r="Q220" s="994"/>
    </row>
  </sheetData>
  <mergeCells count="68">
    <mergeCell ref="A101:A104"/>
    <mergeCell ref="C101:Q101"/>
    <mergeCell ref="C102:Q102"/>
    <mergeCell ref="C103:Q103"/>
    <mergeCell ref="C104:Q104"/>
    <mergeCell ref="A92:A95"/>
    <mergeCell ref="C92:Q92"/>
    <mergeCell ref="C93:Q93"/>
    <mergeCell ref="C94:Q94"/>
    <mergeCell ref="C95:Q95"/>
    <mergeCell ref="A82:A85"/>
    <mergeCell ref="C82:Q82"/>
    <mergeCell ref="C83:Q83"/>
    <mergeCell ref="C84:Q84"/>
    <mergeCell ref="C85:Q85"/>
    <mergeCell ref="A71:A74"/>
    <mergeCell ref="C71:Q71"/>
    <mergeCell ref="C72:Q72"/>
    <mergeCell ref="C73:Q73"/>
    <mergeCell ref="C74:Q74"/>
    <mergeCell ref="C59:Q59"/>
    <mergeCell ref="A61:A64"/>
    <mergeCell ref="C61:Q61"/>
    <mergeCell ref="C62:Q62"/>
    <mergeCell ref="C63:Q63"/>
    <mergeCell ref="C64:Q64"/>
    <mergeCell ref="A49:A52"/>
    <mergeCell ref="C49:Q49"/>
    <mergeCell ref="C50:Q50"/>
    <mergeCell ref="C51:Q51"/>
    <mergeCell ref="C52:Q52"/>
    <mergeCell ref="A38:A41"/>
    <mergeCell ref="C38:Q38"/>
    <mergeCell ref="C39:Q39"/>
    <mergeCell ref="C40:Q40"/>
    <mergeCell ref="C41:Q41"/>
    <mergeCell ref="A28:A31"/>
    <mergeCell ref="C28:Q28"/>
    <mergeCell ref="C29:Q29"/>
    <mergeCell ref="C30:Q30"/>
    <mergeCell ref="C31:Q31"/>
    <mergeCell ref="N13:Q13"/>
    <mergeCell ref="A17:Q17"/>
    <mergeCell ref="A18:A21"/>
    <mergeCell ref="C18:Q18"/>
    <mergeCell ref="C19:Q19"/>
    <mergeCell ref="C20:Q20"/>
    <mergeCell ref="C21:Q21"/>
    <mergeCell ref="F10:F14"/>
    <mergeCell ref="G10:G14"/>
    <mergeCell ref="I10:Q10"/>
    <mergeCell ref="H11:H14"/>
    <mergeCell ref="I11:Q11"/>
    <mergeCell ref="I12:L12"/>
    <mergeCell ref="M12:Q12"/>
    <mergeCell ref="I13:I14"/>
    <mergeCell ref="J13:L13"/>
    <mergeCell ref="M13:M14"/>
    <mergeCell ref="N2:Q2"/>
    <mergeCell ref="N4:P4"/>
    <mergeCell ref="A5:Q6"/>
    <mergeCell ref="A9:A14"/>
    <mergeCell ref="B9:B14"/>
    <mergeCell ref="C9:C14"/>
    <mergeCell ref="D9:D14"/>
    <mergeCell ref="E9:E14"/>
    <mergeCell ref="F9:G9"/>
    <mergeCell ref="I9:Q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C20" sqref="C20"/>
    </sheetView>
  </sheetViews>
  <sheetFormatPr defaultColWidth="9.140625" defaultRowHeight="12.75"/>
  <cols>
    <col min="1" max="1" width="6.00390625" style="373" customWidth="1"/>
    <col min="2" max="2" width="48.00390625" style="373" customWidth="1"/>
    <col min="3" max="3" width="27.28125" style="373" customWidth="1"/>
    <col min="4" max="4" width="18.28125" style="373" customWidth="1"/>
    <col min="5" max="16384" width="9.140625" style="373" customWidth="1"/>
  </cols>
  <sheetData>
    <row r="1" ht="15">
      <c r="C1" s="996" t="s">
        <v>763</v>
      </c>
    </row>
    <row r="2" ht="15">
      <c r="C2" s="996" t="s">
        <v>189</v>
      </c>
    </row>
    <row r="3" ht="15">
      <c r="C3" s="996" t="s">
        <v>3</v>
      </c>
    </row>
    <row r="4" ht="15">
      <c r="C4" s="996" t="s">
        <v>445</v>
      </c>
    </row>
    <row r="7" spans="1:4" ht="18.75">
      <c r="A7" s="997" t="s">
        <v>764</v>
      </c>
      <c r="B7" s="997"/>
      <c r="C7" s="997"/>
      <c r="D7" s="997"/>
    </row>
    <row r="9" ht="15">
      <c r="D9" s="384" t="s">
        <v>450</v>
      </c>
    </row>
    <row r="10" spans="1:4" ht="52.5" customHeight="1">
      <c r="A10" s="998" t="s">
        <v>699</v>
      </c>
      <c r="B10" s="998" t="s">
        <v>765</v>
      </c>
      <c r="C10" s="999" t="s">
        <v>766</v>
      </c>
      <c r="D10" s="999" t="s">
        <v>767</v>
      </c>
    </row>
    <row r="11" spans="1:4" s="1002" customFormat="1" ht="9.75" customHeight="1">
      <c r="A11" s="1000" t="s">
        <v>721</v>
      </c>
      <c r="B11" s="1000" t="s">
        <v>722</v>
      </c>
      <c r="C11" s="1001" t="s">
        <v>723</v>
      </c>
      <c r="D11" s="1001" t="s">
        <v>724</v>
      </c>
    </row>
    <row r="12" spans="1:4" s="1007" customFormat="1" ht="24.75" customHeight="1">
      <c r="A12" s="1003" t="s">
        <v>721</v>
      </c>
      <c r="B12" s="1004" t="s">
        <v>768</v>
      </c>
      <c r="C12" s="1005"/>
      <c r="D12" s="1006">
        <v>60500527</v>
      </c>
    </row>
    <row r="13" spans="1:4" s="1007" customFormat="1" ht="24.75" customHeight="1">
      <c r="A13" s="1003" t="s">
        <v>722</v>
      </c>
      <c r="B13" s="1004" t="s">
        <v>543</v>
      </c>
      <c r="C13" s="1005"/>
      <c r="D13" s="1006">
        <v>63845729</v>
      </c>
    </row>
    <row r="14" spans="1:4" s="1007" customFormat="1" ht="24.75" customHeight="1">
      <c r="A14" s="1003" t="s">
        <v>723</v>
      </c>
      <c r="B14" s="1004" t="s">
        <v>769</v>
      </c>
      <c r="C14" s="1005"/>
      <c r="D14" s="1008">
        <f>D12-D13</f>
        <v>-3345202</v>
      </c>
    </row>
    <row r="15" spans="1:4" s="1012" customFormat="1" ht="24.75" customHeight="1">
      <c r="A15" s="1009"/>
      <c r="B15" s="1010" t="s">
        <v>770</v>
      </c>
      <c r="C15" s="1009"/>
      <c r="D15" s="1011">
        <f>D16+D20+D26</f>
        <v>4244674</v>
      </c>
    </row>
    <row r="16" spans="1:4" s="1012" customFormat="1" ht="24.75" customHeight="1">
      <c r="A16" s="457" t="s">
        <v>721</v>
      </c>
      <c r="B16" s="1013" t="s">
        <v>771</v>
      </c>
      <c r="C16" s="464" t="s">
        <v>772</v>
      </c>
      <c r="D16" s="128">
        <v>1890000</v>
      </c>
    </row>
    <row r="17" spans="1:4" s="1012" customFormat="1" ht="24.75" customHeight="1">
      <c r="A17" s="457"/>
      <c r="B17" s="1013" t="s">
        <v>773</v>
      </c>
      <c r="C17" s="464"/>
      <c r="D17" s="128"/>
    </row>
    <row r="18" spans="1:4" s="1012" customFormat="1" ht="40.5" customHeight="1">
      <c r="A18" s="457"/>
      <c r="B18" s="1014" t="s">
        <v>774</v>
      </c>
      <c r="C18" s="464"/>
      <c r="D18" s="1015">
        <v>899472</v>
      </c>
    </row>
    <row r="19" spans="1:4" s="1012" customFormat="1" ht="24.75" customHeight="1">
      <c r="A19" s="457"/>
      <c r="B19" s="1016" t="s">
        <v>775</v>
      </c>
      <c r="C19" s="464"/>
      <c r="D19" s="1015">
        <v>990528</v>
      </c>
    </row>
    <row r="20" spans="1:4" s="1012" customFormat="1" ht="24.75" customHeight="1">
      <c r="A20" s="464" t="s">
        <v>722</v>
      </c>
      <c r="B20" s="1013" t="s">
        <v>776</v>
      </c>
      <c r="C20" s="464" t="s">
        <v>772</v>
      </c>
      <c r="D20" s="128">
        <v>90000</v>
      </c>
    </row>
    <row r="21" spans="1:4" s="1012" customFormat="1" ht="32.25" customHeight="1">
      <c r="A21" s="464" t="s">
        <v>723</v>
      </c>
      <c r="B21" s="1017" t="s">
        <v>777</v>
      </c>
      <c r="C21" s="464" t="s">
        <v>778</v>
      </c>
      <c r="D21" s="1018"/>
    </row>
    <row r="22" spans="1:4" s="1012" customFormat="1" ht="24.75" customHeight="1">
      <c r="A22" s="464" t="s">
        <v>724</v>
      </c>
      <c r="B22" s="1013" t="s">
        <v>779</v>
      </c>
      <c r="C22" s="464" t="s">
        <v>780</v>
      </c>
      <c r="D22" s="128"/>
    </row>
    <row r="23" spans="1:4" s="1012" customFormat="1" ht="24.75" customHeight="1">
      <c r="A23" s="464" t="s">
        <v>725</v>
      </c>
      <c r="B23" s="1013" t="s">
        <v>781</v>
      </c>
      <c r="C23" s="464" t="s">
        <v>782</v>
      </c>
      <c r="D23" s="1018"/>
    </row>
    <row r="24" spans="1:4" s="1012" customFormat="1" ht="24.75" customHeight="1">
      <c r="A24" s="464" t="s">
        <v>726</v>
      </c>
      <c r="B24" s="1013" t="s">
        <v>783</v>
      </c>
      <c r="C24" s="464" t="s">
        <v>784</v>
      </c>
      <c r="D24" s="128"/>
    </row>
    <row r="25" spans="1:4" s="1012" customFormat="1" ht="24.75" customHeight="1">
      <c r="A25" s="464" t="s">
        <v>727</v>
      </c>
      <c r="B25" s="1013" t="s">
        <v>785</v>
      </c>
      <c r="C25" s="464" t="s">
        <v>786</v>
      </c>
      <c r="D25" s="128"/>
    </row>
    <row r="26" spans="1:4" s="1012" customFormat="1" ht="24.75" customHeight="1">
      <c r="A26" s="464" t="s">
        <v>728</v>
      </c>
      <c r="B26" s="1013" t="s">
        <v>787</v>
      </c>
      <c r="C26" s="464" t="s">
        <v>788</v>
      </c>
      <c r="D26" s="128">
        <v>2264674</v>
      </c>
    </row>
    <row r="27" spans="1:4" ht="24.75" customHeight="1">
      <c r="A27" s="477"/>
      <c r="B27" s="1019" t="s">
        <v>789</v>
      </c>
      <c r="C27" s="505"/>
      <c r="D27" s="423">
        <f>SUM(D28:D34)</f>
        <v>899472</v>
      </c>
    </row>
    <row r="28" spans="1:4" s="1012" customFormat="1" ht="24.75" customHeight="1">
      <c r="A28" s="1020" t="s">
        <v>721</v>
      </c>
      <c r="B28" s="1021" t="s">
        <v>790</v>
      </c>
      <c r="C28" s="1022" t="s">
        <v>791</v>
      </c>
      <c r="D28" s="1023">
        <v>750000</v>
      </c>
    </row>
    <row r="29" spans="1:4" s="1012" customFormat="1" ht="24.75" customHeight="1">
      <c r="A29" s="1024" t="s">
        <v>722</v>
      </c>
      <c r="B29" s="1013" t="s">
        <v>792</v>
      </c>
      <c r="C29" s="464" t="s">
        <v>791</v>
      </c>
      <c r="D29" s="128">
        <v>149472</v>
      </c>
    </row>
    <row r="30" spans="1:4" s="1012" customFormat="1" ht="42.75" customHeight="1">
      <c r="A30" s="1024" t="s">
        <v>723</v>
      </c>
      <c r="B30" s="1017" t="s">
        <v>793</v>
      </c>
      <c r="C30" s="464" t="s">
        <v>794</v>
      </c>
      <c r="D30" s="1018"/>
    </row>
    <row r="31" spans="1:4" s="1012" customFormat="1" ht="24.75" customHeight="1">
      <c r="A31" s="1024" t="s">
        <v>724</v>
      </c>
      <c r="B31" s="1013" t="s">
        <v>795</v>
      </c>
      <c r="C31" s="464" t="s">
        <v>796</v>
      </c>
      <c r="D31" s="128"/>
    </row>
    <row r="32" spans="1:4" s="1012" customFormat="1" ht="24.75" customHeight="1">
      <c r="A32" s="1024" t="s">
        <v>725</v>
      </c>
      <c r="B32" s="1013" t="s">
        <v>797</v>
      </c>
      <c r="C32" s="464" t="s">
        <v>798</v>
      </c>
      <c r="D32" s="128"/>
    </row>
    <row r="33" spans="1:4" s="1012" customFormat="1" ht="24.75" customHeight="1">
      <c r="A33" s="1024" t="s">
        <v>726</v>
      </c>
      <c r="B33" s="1013" t="s">
        <v>799</v>
      </c>
      <c r="C33" s="464" t="s">
        <v>800</v>
      </c>
      <c r="D33" s="128"/>
    </row>
    <row r="34" spans="1:4" s="1012" customFormat="1" ht="24.75" customHeight="1">
      <c r="A34" s="1025" t="s">
        <v>727</v>
      </c>
      <c r="B34" s="1026" t="s">
        <v>801</v>
      </c>
      <c r="C34" s="468" t="s">
        <v>802</v>
      </c>
      <c r="D34" s="1027"/>
    </row>
    <row r="35" spans="1:2" ht="15">
      <c r="A35" s="699"/>
      <c r="B35" s="1028"/>
    </row>
    <row r="36" ht="15">
      <c r="C36" s="114"/>
    </row>
  </sheetData>
  <mergeCells count="1">
    <mergeCell ref="A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Elwira</dc:creator>
  <cp:keywords/>
  <dc:description/>
  <cp:lastModifiedBy>Elwira</cp:lastModifiedBy>
  <dcterms:created xsi:type="dcterms:W3CDTF">2008-03-31T08:33:13Z</dcterms:created>
  <dcterms:modified xsi:type="dcterms:W3CDTF">2008-03-31T09:48:05Z</dcterms:modified>
  <cp:category/>
  <cp:version/>
  <cp:contentType/>
  <cp:contentStatus/>
</cp:coreProperties>
</file>