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5311" windowWidth="13395" windowHeight="8910" activeTab="1"/>
  </bookViews>
  <sheets>
    <sheet name="załącznik nr 1" sheetId="1" r:id="rId1"/>
    <sheet name="załacznik nr 1A" sheetId="2" r:id="rId2"/>
    <sheet name="załącznik nr 2" sheetId="3" r:id="rId3"/>
    <sheet name="załącznik nr 2A" sheetId="4" r:id="rId4"/>
    <sheet name="załącznik nr 3" sheetId="5" r:id="rId5"/>
    <sheet name="załącznik nr 3 A " sheetId="6" r:id="rId6"/>
    <sheet name="załącznik 3 B" sheetId="7" r:id="rId7"/>
    <sheet name="załącznik nr 5" sheetId="8" r:id="rId8"/>
  </sheets>
  <definedNames/>
  <calcPr fullCalcOnLoad="1"/>
</workbook>
</file>

<file path=xl/sharedStrings.xml><?xml version="1.0" encoding="utf-8"?>
<sst xmlns="http://schemas.openxmlformats.org/spreadsheetml/2006/main" count="2137" uniqueCount="935">
  <si>
    <t>ZAŁĄCZNIK NR 1</t>
  </si>
  <si>
    <t xml:space="preserve">do Uchwały Nr </t>
  </si>
  <si>
    <t xml:space="preserve">do Uchwały Nr 113/XVII/2008 </t>
  </si>
  <si>
    <t xml:space="preserve">do Uchwały Nr 117/XVIII/2008 </t>
  </si>
  <si>
    <t xml:space="preserve">do Uchwały Nr 206/2008 </t>
  </si>
  <si>
    <t xml:space="preserve">do Uchwały Nr 136/XIX/2008 </t>
  </si>
  <si>
    <t xml:space="preserve">do Uchwały Nr 145/XX/2008 </t>
  </si>
  <si>
    <t xml:space="preserve">do Uchwały Nr 155/XXI/2008 </t>
  </si>
  <si>
    <t xml:space="preserve">do Uchwały Nr 160/XXII/2008 </t>
  </si>
  <si>
    <t xml:space="preserve">do Uchwały Nr 164/XXIII/2008 </t>
  </si>
  <si>
    <t xml:space="preserve">do Uchwały Nr 172/XXV/2008 </t>
  </si>
  <si>
    <t>Rady Powiatu Grodziskiego</t>
  </si>
  <si>
    <t>Zarządu Powiatu Grodziskiego</t>
  </si>
  <si>
    <t>z dnia 31  stycznia  2008 r.</t>
  </si>
  <si>
    <t>z dnia 20 marca 2008 r.</t>
  </si>
  <si>
    <t>z dnia  9 kwietnia 2008 r.</t>
  </si>
  <si>
    <t>z dnia  24 kwietnia 2008 r.</t>
  </si>
  <si>
    <t>z dnia 07.05 2008 r.</t>
  </si>
  <si>
    <t>z dnia 29 maja 2008 r.</t>
  </si>
  <si>
    <t>z dnia 26 czerwca 2008 r.</t>
  </si>
  <si>
    <t>z dnia 28 sierpnia 2008 r.</t>
  </si>
  <si>
    <t>z dnia 25 września 2008 r.</t>
  </si>
  <si>
    <t>z dnia 30 października 2008 r.</t>
  </si>
  <si>
    <t>z dnia 27 listopada 2008 r.</t>
  </si>
  <si>
    <t>PLAN DOCHODÓW 2008 rok</t>
  </si>
  <si>
    <t xml:space="preserve">DZIAŁ </t>
  </si>
  <si>
    <t>Rozdział</t>
  </si>
  <si>
    <t xml:space="preserve">§ </t>
  </si>
  <si>
    <t>Żródło dochodów</t>
  </si>
  <si>
    <t>Plan przed zmianami</t>
  </si>
  <si>
    <t>Zmiany 31.01.2008</t>
  </si>
  <si>
    <t>Zmiany 20.03.2008</t>
  </si>
  <si>
    <t>Plan po zmianach</t>
  </si>
  <si>
    <t>Zmiany 09.04.2008</t>
  </si>
  <si>
    <t>Zmiany 24.04.2008</t>
  </si>
  <si>
    <t>Zmiany 07.05.2008</t>
  </si>
  <si>
    <t>Zmiany 29.05.2008</t>
  </si>
  <si>
    <t>Zmiany 26.06.2008</t>
  </si>
  <si>
    <t>Zmiany 28.08.2008</t>
  </si>
  <si>
    <t>Zmiany 25.09.2008</t>
  </si>
  <si>
    <t>Zmiany 30.10.2008</t>
  </si>
  <si>
    <t>Zmiany 27.11.2008</t>
  </si>
  <si>
    <t>010</t>
  </si>
  <si>
    <t>01005</t>
  </si>
  <si>
    <t>dotacje celowe na zadania bieżace</t>
  </si>
  <si>
    <t>Rolnictwo</t>
  </si>
  <si>
    <t>Prace geodezyjno - urządzeniowe</t>
  </si>
  <si>
    <t>z zakresu administracji  rządowej</t>
  </si>
  <si>
    <t>i Łowiectwo</t>
  </si>
  <si>
    <t>na potrzeby rolnictwa</t>
  </si>
  <si>
    <t>Dział 010-suma</t>
  </si>
  <si>
    <t>084</t>
  </si>
  <si>
    <t xml:space="preserve">Transport </t>
  </si>
  <si>
    <t>Drogi publiczne powiatowe</t>
  </si>
  <si>
    <t>Wpływy ze sprzedaży wyrobów</t>
  </si>
  <si>
    <t xml:space="preserve">i łączność </t>
  </si>
  <si>
    <t>i składników majątkowych</t>
  </si>
  <si>
    <t>Transport i łączność</t>
  </si>
  <si>
    <t>0970</t>
  </si>
  <si>
    <t>wpływy z różnych dochodów</t>
  </si>
  <si>
    <t>6300</t>
  </si>
  <si>
    <t>wpływy z tytułu pomocy finansowej</t>
  </si>
  <si>
    <t>udzielanej między jst na dofinans.</t>
  </si>
  <si>
    <t>własnych zadań inwestycyjnych</t>
  </si>
  <si>
    <t>i zakupów inwestycyjnych</t>
  </si>
  <si>
    <t>Dział 600-suma</t>
  </si>
  <si>
    <t>0750</t>
  </si>
  <si>
    <t>dochody z najmu i dzierżawy</t>
  </si>
  <si>
    <t>Gospodarka</t>
  </si>
  <si>
    <t xml:space="preserve">Gospodarka gruntami </t>
  </si>
  <si>
    <t>składników majątkowych jst</t>
  </si>
  <si>
    <t>mieszkaniowa</t>
  </si>
  <si>
    <t xml:space="preserve">i nieruchomościami </t>
  </si>
  <si>
    <t>0870</t>
  </si>
  <si>
    <t>wpływy ze sprzedaży składników</t>
  </si>
  <si>
    <t>majątkowych</t>
  </si>
  <si>
    <t>0920</t>
  </si>
  <si>
    <t>pozostałe odsetki</t>
  </si>
  <si>
    <t>2110</t>
  </si>
  <si>
    <t>2360</t>
  </si>
  <si>
    <t xml:space="preserve">dochody jst związane z realizacją </t>
  </si>
  <si>
    <t xml:space="preserve">zadań z zakresu administracji </t>
  </si>
  <si>
    <t xml:space="preserve">rządowej oraz innych zadań </t>
  </si>
  <si>
    <t>zleconych ustawami</t>
  </si>
  <si>
    <t>Dział 700-suma</t>
  </si>
  <si>
    <t>71013</t>
  </si>
  <si>
    <t>Działalność</t>
  </si>
  <si>
    <t>Prace geodezyjne i kartograf.</t>
  </si>
  <si>
    <t>usługowa</t>
  </si>
  <si>
    <t>(nieinwestycyjne)</t>
  </si>
  <si>
    <t>2710</t>
  </si>
  <si>
    <t xml:space="preserve">między jst na dofinansownaie </t>
  </si>
  <si>
    <t>własnych zadań bieżących</t>
  </si>
  <si>
    <t>71014</t>
  </si>
  <si>
    <t>Opracowania geodezyjne</t>
  </si>
  <si>
    <t>i kartograficzne</t>
  </si>
  <si>
    <t>71015</t>
  </si>
  <si>
    <t>0690</t>
  </si>
  <si>
    <t>wpływy z różnych opłat</t>
  </si>
  <si>
    <t xml:space="preserve">Nadzór budowlany </t>
  </si>
  <si>
    <t>6410</t>
  </si>
  <si>
    <t>dotacje celowe na inwestycje</t>
  </si>
  <si>
    <t>z zakresu administracji rządowej</t>
  </si>
  <si>
    <t>realizowane przez powiat</t>
  </si>
  <si>
    <t>Dział 710-suma</t>
  </si>
  <si>
    <t xml:space="preserve">Administracja </t>
  </si>
  <si>
    <t>Urzędy wojewódzkie</t>
  </si>
  <si>
    <t>2120</t>
  </si>
  <si>
    <t xml:space="preserve">dotacje celowe na zadanie bieżące </t>
  </si>
  <si>
    <t xml:space="preserve">realizowane przez powiat na </t>
  </si>
  <si>
    <t>podstawie porozumień</t>
  </si>
  <si>
    <t>publiczna</t>
  </si>
  <si>
    <t>Starostwo Powiatowe</t>
  </si>
  <si>
    <t>75045</t>
  </si>
  <si>
    <t>Komisje poborowe</t>
  </si>
  <si>
    <t>Dział 750-suma</t>
  </si>
  <si>
    <t>Bezpieczeństwo</t>
  </si>
  <si>
    <t>Komendy powiatowe</t>
  </si>
  <si>
    <t>publiczne i ochrona</t>
  </si>
  <si>
    <t>Państwowej Straży Pożarnej</t>
  </si>
  <si>
    <t>przeciwpożarowa</t>
  </si>
  <si>
    <t>Wpływy z tyt. pomocy fin. udziel.między</t>
  </si>
  <si>
    <t>jst na dofin. własn. zadań bieżac</t>
  </si>
  <si>
    <t>dotacje otrzymane z funduszy celowych</t>
  </si>
  <si>
    <t>na realizację inwestycji jednostek</t>
  </si>
  <si>
    <t>sektora finansów publicznych</t>
  </si>
  <si>
    <t>Obrona cywilna</t>
  </si>
  <si>
    <t>Dział 754-suma</t>
  </si>
  <si>
    <t>0420</t>
  </si>
  <si>
    <t>wpływy z opłaty komunikacyjnej</t>
  </si>
  <si>
    <t xml:space="preserve">Dochody od osób </t>
  </si>
  <si>
    <t>Wpływy z innych opłat stanowiących</t>
  </si>
  <si>
    <t>prawnych , od osób</t>
  </si>
  <si>
    <t>dochodu jst na podstawie ustaw</t>
  </si>
  <si>
    <t>0490</t>
  </si>
  <si>
    <t>wpływy z innych lokalnych opłat</t>
  </si>
  <si>
    <t>fizycznych i od innych</t>
  </si>
  <si>
    <t>pobieranych przez jst na podstawie</t>
  </si>
  <si>
    <t xml:space="preserve">jednostek </t>
  </si>
  <si>
    <t>odrębnych ustaw</t>
  </si>
  <si>
    <t>nieposiadających</t>
  </si>
  <si>
    <t>osobowości prawnej</t>
  </si>
  <si>
    <t>0010</t>
  </si>
  <si>
    <t xml:space="preserve">podatek dochodowy </t>
  </si>
  <si>
    <t xml:space="preserve">Udziały powiatów </t>
  </si>
  <si>
    <t>od osób fizycznych</t>
  </si>
  <si>
    <t>w podatkach</t>
  </si>
  <si>
    <t>stanowiących dochód</t>
  </si>
  <si>
    <t>0020</t>
  </si>
  <si>
    <t>podatek dochodowy od osób</t>
  </si>
  <si>
    <t>budżetu państwa</t>
  </si>
  <si>
    <t>prawnych</t>
  </si>
  <si>
    <t>Dział 756-suma</t>
  </si>
  <si>
    <t>2920</t>
  </si>
  <si>
    <t>subwencje ogólne z budżetu</t>
  </si>
  <si>
    <t>Różne rozliczenia</t>
  </si>
  <si>
    <t>część oświatowa subwencji ogólnej</t>
  </si>
  <si>
    <t>państwa</t>
  </si>
  <si>
    <t xml:space="preserve">dla jednostek samorządu </t>
  </si>
  <si>
    <t>terytorialnego</t>
  </si>
  <si>
    <t>75814</t>
  </si>
  <si>
    <t xml:space="preserve">pozostałe odsetki </t>
  </si>
  <si>
    <t>Różne rozliczenia finansowe</t>
  </si>
  <si>
    <t xml:space="preserve">subwencje ogólne z budżetu </t>
  </si>
  <si>
    <t>część równoważąca subwencji</t>
  </si>
  <si>
    <t>ogólnej dla powiatów</t>
  </si>
  <si>
    <t>Dział 758-suma</t>
  </si>
  <si>
    <t>6260</t>
  </si>
  <si>
    <t>Oświata i wychowanie</t>
  </si>
  <si>
    <t>Szkoły podstawowe specjalne</t>
  </si>
  <si>
    <t>na finansowanie lub dofinansowanie</t>
  </si>
  <si>
    <t xml:space="preserve">kosztów realizacji inwestycji i zakupów </t>
  </si>
  <si>
    <t>inwestycyjnych jst</t>
  </si>
  <si>
    <t>0830</t>
  </si>
  <si>
    <t>wpływy z usług</t>
  </si>
  <si>
    <t>Dowożenie uczniów do szkół</t>
  </si>
  <si>
    <t>Licea Ogólnokształcące</t>
  </si>
  <si>
    <t>2130</t>
  </si>
  <si>
    <t xml:space="preserve">dotacje celowe otrzymane z budżetu </t>
  </si>
  <si>
    <t>państwa na zadan bieżące powiatu</t>
  </si>
  <si>
    <t>Licea Profilowane</t>
  </si>
  <si>
    <t>Licea zawodowe</t>
  </si>
  <si>
    <t>Centra Kształcenia Praktycznego</t>
  </si>
  <si>
    <t>2320</t>
  </si>
  <si>
    <t>dotacje celowe otrzymane z powiatu</t>
  </si>
  <si>
    <t>na zadania bieżące realizowane na</t>
  </si>
  <si>
    <t>podstawie porozumień między jst</t>
  </si>
  <si>
    <t>2380</t>
  </si>
  <si>
    <t>wpływy do budżetu części</t>
  </si>
  <si>
    <t xml:space="preserve">Gospodarstwa pomocnicze </t>
  </si>
  <si>
    <t>zysku gospodarstwa pomocniczego</t>
  </si>
  <si>
    <t>Dział 801-suma</t>
  </si>
  <si>
    <t>Ochrona zdrowia</t>
  </si>
  <si>
    <t xml:space="preserve">wpływy z tytułu pomocy finansowej </t>
  </si>
  <si>
    <t>udzielanej miedzy jst. na dofinan.</t>
  </si>
  <si>
    <t>6430</t>
  </si>
  <si>
    <t>dotacje celowe otrzymane z budżetu</t>
  </si>
  <si>
    <t>na realiację inwestycji i zakupów inw.</t>
  </si>
  <si>
    <t>85156</t>
  </si>
  <si>
    <t xml:space="preserve">Składki na ubezpieczenia </t>
  </si>
  <si>
    <t>zdrowotne oraz świadczenia dla</t>
  </si>
  <si>
    <t>osób nieobjętych obowiązkiem</t>
  </si>
  <si>
    <t>ubezpieczenia zdrowotnego</t>
  </si>
  <si>
    <t>Dotacje celowe na zadania</t>
  </si>
  <si>
    <t xml:space="preserve">bieżące realizowane </t>
  </si>
  <si>
    <t xml:space="preserve">na podst.porozumień z  </t>
  </si>
  <si>
    <t>organami administr. rządowej</t>
  </si>
  <si>
    <t>Dział 851-suma</t>
  </si>
  <si>
    <t>Pomoc społeczna</t>
  </si>
  <si>
    <t>Domy Pomocy Społecznej</t>
  </si>
  <si>
    <t>wpływy z róznych dochodów</t>
  </si>
  <si>
    <t>0960</t>
  </si>
  <si>
    <t>otrzymane spadki, zapisy i darowizny</t>
  </si>
  <si>
    <t>w postaci pieniężnej</t>
  </si>
  <si>
    <t>dotacje celowe na realizację</t>
  </si>
  <si>
    <t>bieżących zadań własnych powiatu</t>
  </si>
  <si>
    <t>Ośrodki wsparcia</t>
  </si>
  <si>
    <t>Rodziny zastępcze</t>
  </si>
  <si>
    <t>Powiatowe Centra Pomocy Rodzinie</t>
  </si>
  <si>
    <t>2008</t>
  </si>
  <si>
    <t>dotacje rozowjowe oraz środki</t>
  </si>
  <si>
    <t>na finansowanie Wspólnej Polityki</t>
  </si>
  <si>
    <t>Rolnej</t>
  </si>
  <si>
    <t>Pomoc dla uchodźców</t>
  </si>
  <si>
    <t>dotacje celowe na zad. bieżąze</t>
  </si>
  <si>
    <t>Pozostała działalność</t>
  </si>
  <si>
    <t>na postawie porozumień z organ.</t>
  </si>
  <si>
    <t>administracji rządowej</t>
  </si>
  <si>
    <t>Dział 852-suma</t>
  </si>
  <si>
    <t>853</t>
  </si>
  <si>
    <t>Pozostałe zadania</t>
  </si>
  <si>
    <t>Zespoły ds. orzekania</t>
  </si>
  <si>
    <t>w zakresie polityki</t>
  </si>
  <si>
    <t>o niepełnosprawności</t>
  </si>
  <si>
    <t>społecznej</t>
  </si>
  <si>
    <t xml:space="preserve">na zadania bieżące realizowane na </t>
  </si>
  <si>
    <t>Państwowy Fundusz Rehabilitacji</t>
  </si>
  <si>
    <t>Osób Niepełnosprawnych</t>
  </si>
  <si>
    <t>Powiatowe Urzędy Pracy</t>
  </si>
  <si>
    <t>2690</t>
  </si>
  <si>
    <t xml:space="preserve">środki z Funduszu Pracy otrzymane </t>
  </si>
  <si>
    <t xml:space="preserve">przez powiat z przeznaczeniem na </t>
  </si>
  <si>
    <t>finansowanie kosztów wynagrodz.</t>
  </si>
  <si>
    <t>i składek na ubezpieczenia społeczne</t>
  </si>
  <si>
    <t>pracowników PUP</t>
  </si>
  <si>
    <t>Pomoc dla repatriantów</t>
  </si>
  <si>
    <t>Dział 853-suma</t>
  </si>
  <si>
    <t>Edukacyjna opieka</t>
  </si>
  <si>
    <t xml:space="preserve">Poradnie psychologiczno - </t>
  </si>
  <si>
    <t>wychowawcza</t>
  </si>
  <si>
    <t>pedagogiczne</t>
  </si>
  <si>
    <t>Dział 854 -suma</t>
  </si>
  <si>
    <t>Kultura i ochrona</t>
  </si>
  <si>
    <t>Muzea</t>
  </si>
  <si>
    <t>dziedzictwa narodowe</t>
  </si>
  <si>
    <t>6420</t>
  </si>
  <si>
    <t>państwa na inwes. i zakupy inwest.</t>
  </si>
  <si>
    <t xml:space="preserve">reazlizowane przez powiat na podst. </t>
  </si>
  <si>
    <t>Dział 921 - suma</t>
  </si>
  <si>
    <t>Ogółem</t>
  </si>
  <si>
    <t>Załącznik Nr 2</t>
  </si>
  <si>
    <t>do Uchwały Nr 172/XXV/2008</t>
  </si>
  <si>
    <t>P L A N   W Y D A T K Ó W  2008 ROK-SYNTETYKA</t>
  </si>
  <si>
    <t>Dział</t>
  </si>
  <si>
    <t>Nazwa</t>
  </si>
  <si>
    <t xml:space="preserve">Plan </t>
  </si>
  <si>
    <t>Zmiany</t>
  </si>
  <si>
    <t>Zmiany        31.08.2005</t>
  </si>
  <si>
    <t xml:space="preserve">Plan                      po zmianach         </t>
  </si>
  <si>
    <t>Zmiany        29.09.2005</t>
  </si>
  <si>
    <t>Zmiany                  27_10_2005</t>
  </si>
  <si>
    <t>Plan                 przed zmianami</t>
  </si>
  <si>
    <t>Zmiany 24.11.2005</t>
  </si>
  <si>
    <t>Zmiany 22_12_2005</t>
  </si>
  <si>
    <t>Zmiany 28.02.2008</t>
  </si>
  <si>
    <t>Zmiany 12.11.2008</t>
  </si>
  <si>
    <t>2005 rok</t>
  </si>
  <si>
    <t>31.03.2005</t>
  </si>
  <si>
    <t>po zmianach</t>
  </si>
  <si>
    <t>28.04.2005</t>
  </si>
  <si>
    <t>31.05.2005</t>
  </si>
  <si>
    <t>30.06.2005</t>
  </si>
  <si>
    <t>Rolnictwo i</t>
  </si>
  <si>
    <t>Prace geodezyjno-urządzen.</t>
  </si>
  <si>
    <t>zakup usług pozostałych</t>
  </si>
  <si>
    <t>łowiectwo</t>
  </si>
  <si>
    <t>020</t>
  </si>
  <si>
    <t>02002</t>
  </si>
  <si>
    <t>Leśnictwo</t>
  </si>
  <si>
    <t>Nadzór nad gospodarką</t>
  </si>
  <si>
    <t>leśną</t>
  </si>
  <si>
    <t>Dział 020-suma</t>
  </si>
  <si>
    <t>wydatki nie zaliczane do wynagrodzeń</t>
  </si>
  <si>
    <t xml:space="preserve">Transport i </t>
  </si>
  <si>
    <t>wynagrodzenia osobowe prac.</t>
  </si>
  <si>
    <t>łączność</t>
  </si>
  <si>
    <t>dodatkowe wynagrodz.roczne</t>
  </si>
  <si>
    <t>składki na ubezpieczenia społ.</t>
  </si>
  <si>
    <t>składki na Fundusz Pracy</t>
  </si>
  <si>
    <t>wynagrodzenia bezosobowe</t>
  </si>
  <si>
    <t>zakup materiałów i wyposażenia</t>
  </si>
  <si>
    <t>zakup pomocy naukowych, dydak. i książ.</t>
  </si>
  <si>
    <t>zakup energii</t>
  </si>
  <si>
    <t>zakup usług remontowych</t>
  </si>
  <si>
    <t>zakup usług zdrowotnych</t>
  </si>
  <si>
    <t>zakup usług dostępu do sieci Internet</t>
  </si>
  <si>
    <t>opłaty z tyt usług telekom. - tel. komórkowe</t>
  </si>
  <si>
    <t>opłaty z tyt usług telekom. - tel. stacjonar.</t>
  </si>
  <si>
    <t>podróze służbowe krajowe</t>
  </si>
  <si>
    <t>różne opłaty i składki</t>
  </si>
  <si>
    <t>odpisy na zakład.fund.świadcz.socj.</t>
  </si>
  <si>
    <t>podatek od nieruchomości</t>
  </si>
  <si>
    <t>pozost.podatki na rzecz budż.j.s.t</t>
  </si>
  <si>
    <t xml:space="preserve">kary i odszkod. wypł. na rzecz osób fiz.  </t>
  </si>
  <si>
    <t>szkolenie pracowników</t>
  </si>
  <si>
    <t>zakup mat. papier. do sprzętu drukar.</t>
  </si>
  <si>
    <t>zakup akcesor. komp. w tym prog i licenc.</t>
  </si>
  <si>
    <t>wydatki inwestyc.jednostki budżet.</t>
  </si>
  <si>
    <t>wydatki na zakupy inwestycyjne</t>
  </si>
  <si>
    <t>Dział 600 -suma</t>
  </si>
  <si>
    <t>Gospodarka gruntami</t>
  </si>
  <si>
    <t>i nieruchomościami</t>
  </si>
  <si>
    <t>oplaty na rzecz budżetu państwa</t>
  </si>
  <si>
    <t>podatek od towarów i usług z VAT</t>
  </si>
  <si>
    <t xml:space="preserve">kary i odszkodow. na rzecz osób fiz. </t>
  </si>
  <si>
    <t>kary i odszkodowania na rzecz os praw</t>
  </si>
  <si>
    <t>koszty postepowania sądowego</t>
  </si>
  <si>
    <t>wydatki inwest. jednostki budżetowej</t>
  </si>
  <si>
    <t>Prace geodezyjne i kartogr.</t>
  </si>
  <si>
    <t>nieinwestycyjne</t>
  </si>
  <si>
    <t>rozdział 71013-suma</t>
  </si>
  <si>
    <t>rozdział 71014-suma</t>
  </si>
  <si>
    <t>wynagr. osobow. czł.korp.służby cywil.</t>
  </si>
  <si>
    <t>Nadzór budowlany</t>
  </si>
  <si>
    <t>Wynagrodzenia bezosobowe</t>
  </si>
  <si>
    <t>szkolenia członków korpusu sł. cyw</t>
  </si>
  <si>
    <t>wydatki na zakupu inwestyc.</t>
  </si>
  <si>
    <t>rozdział 71015-suma</t>
  </si>
  <si>
    <t>Administracja</t>
  </si>
  <si>
    <t>rozdział 75011-suma</t>
  </si>
  <si>
    <t>różne wydatki na rzecz osób fizycznych</t>
  </si>
  <si>
    <t>Rady Powiatu</t>
  </si>
  <si>
    <t>podróże służbowe zagraniczne</t>
  </si>
  <si>
    <t>Szkolenia prac.nieb.człon.korp.służ.cyw.</t>
  </si>
  <si>
    <t>rozdział 75019-suma</t>
  </si>
  <si>
    <t>Starostwa  Powiatowe</t>
  </si>
  <si>
    <t>wynagrodzenoa bezosobowe</t>
  </si>
  <si>
    <t>podróże służbowe krajowe</t>
  </si>
  <si>
    <t>Pozostałe odsetki</t>
  </si>
  <si>
    <t>rozdział 75020-suma</t>
  </si>
  <si>
    <t>opłaty czynszowe za pomieszczenia biur.</t>
  </si>
  <si>
    <t>rozdział 75045-suma</t>
  </si>
  <si>
    <t>wpłaty jednostek na fundusz celowy</t>
  </si>
  <si>
    <t>Komenda Wojewódzka</t>
  </si>
  <si>
    <t xml:space="preserve">publiczne i </t>
  </si>
  <si>
    <t>Policji</t>
  </si>
  <si>
    <t>rozdział 75404-suma</t>
  </si>
  <si>
    <t>wydatki osob. nie zalicz.do uposaż.</t>
  </si>
  <si>
    <t>wunagrodzenie służy cywilnej</t>
  </si>
  <si>
    <t xml:space="preserve">Komendy Powiatowe </t>
  </si>
  <si>
    <t>uposażenia funkcjonariuszy</t>
  </si>
  <si>
    <t>pozostałe należności funkcjonar.</t>
  </si>
  <si>
    <t>nagrody roczne dla funkcjonariuszy</t>
  </si>
  <si>
    <t>świadcz.pien.wypł.funkcj.zwoln.ze sł.</t>
  </si>
  <si>
    <t>Składki na fundusz pracy</t>
  </si>
  <si>
    <t>Równ. pienięż. i ekwiw.dla funkcj.</t>
  </si>
  <si>
    <t>zakup środków żywności</t>
  </si>
  <si>
    <t>zakup leków i mater. medycz.</t>
  </si>
  <si>
    <t>zakup sprzętu i uzbrojenia</t>
  </si>
  <si>
    <t>Zakup usług remontowych</t>
  </si>
  <si>
    <t>opłaty na rzecz budżetu państwa</t>
  </si>
  <si>
    <t>rozdział 75411-suma</t>
  </si>
  <si>
    <t>Obrona Cywilna</t>
  </si>
  <si>
    <t>Szkolenie pracowników niebęd.czło.korp.</t>
  </si>
  <si>
    <t>rozdział 75414-suma</t>
  </si>
  <si>
    <t>rozdział 75495 - suma</t>
  </si>
  <si>
    <t>Obsługa długu</t>
  </si>
  <si>
    <t>Obsługa kredytów i pożycz.</t>
  </si>
  <si>
    <t>odsetki od krajowych kredytów</t>
  </si>
  <si>
    <t>publicznego</t>
  </si>
  <si>
    <t>jednostek samorz.teryt.</t>
  </si>
  <si>
    <t xml:space="preserve">Rozliczenia z tytułu poręczeń i </t>
  </si>
  <si>
    <t>Wypłaty z tytułu gwarancji i poręczeń</t>
  </si>
  <si>
    <t>gwarancji</t>
  </si>
  <si>
    <t>Dział 757-suma</t>
  </si>
  <si>
    <t>Rezerwa ogólna</t>
  </si>
  <si>
    <t>Rezerwa celowa</t>
  </si>
  <si>
    <t xml:space="preserve">Część równoważąca </t>
  </si>
  <si>
    <t>Wpłaty jst do budżetu państwa</t>
  </si>
  <si>
    <t>subwencji ogólnej dla powiatu</t>
  </si>
  <si>
    <t>Szkoły podstawowe</t>
  </si>
  <si>
    <t>specjalne</t>
  </si>
  <si>
    <t>zakup pomocy naukowych</t>
  </si>
  <si>
    <t>rozdział 80102-suma</t>
  </si>
  <si>
    <t>Gimnazja specjalne</t>
  </si>
  <si>
    <t>rozdział 80111-suma</t>
  </si>
  <si>
    <t xml:space="preserve">Dowożenie uczniów </t>
  </si>
  <si>
    <t>do szkół</t>
  </si>
  <si>
    <t>rozdział 80113-suma</t>
  </si>
  <si>
    <t>dotacja podmiotowa z budżetu dla niepublicznej jednostki systemu oświaty</t>
  </si>
  <si>
    <t>Licea ogólnokształcące</t>
  </si>
  <si>
    <t>wydatki osobowe niezal. do wynagro.</t>
  </si>
  <si>
    <t>opłaty z tyt usług telekom. - tel. komórkowej</t>
  </si>
  <si>
    <t>rozdział 80120 - suma</t>
  </si>
  <si>
    <t>wydatki osobowe niezal. Do wynagro.</t>
  </si>
  <si>
    <t>Licea profilowane</t>
  </si>
  <si>
    <t>wpłaty na PFRON</t>
  </si>
  <si>
    <t>szkolenia pracowników</t>
  </si>
  <si>
    <t>rozdział 80123 - suma</t>
  </si>
  <si>
    <t>Szkoły zawodowe</t>
  </si>
  <si>
    <t xml:space="preserve">   </t>
  </si>
  <si>
    <t>zakup usług obej. wyk. ekspertyz, analiz</t>
  </si>
  <si>
    <t>wydatki inwestycyjne jednostek</t>
  </si>
  <si>
    <t>rozdział 80130 - suma</t>
  </si>
  <si>
    <t>Szkoła zawodowa</t>
  </si>
  <si>
    <t>specjalna</t>
  </si>
  <si>
    <t>rozdział 80134 - suma</t>
  </si>
  <si>
    <t>Centrum Kształcenia</t>
  </si>
  <si>
    <t>Praktycznego</t>
  </si>
  <si>
    <t>Grodzisk Mazowiecki</t>
  </si>
  <si>
    <t>ul.Żyrardowska 48</t>
  </si>
  <si>
    <t>Praktycznego-razem</t>
  </si>
  <si>
    <t>odpisy na zakł.fund.świadcz.socj.</t>
  </si>
  <si>
    <t>rozdział 80195-suma</t>
  </si>
  <si>
    <t>Komisje egzaminacyjne</t>
  </si>
  <si>
    <t>rozdział-80145-suma</t>
  </si>
  <si>
    <t>Dokształcanie i doskonal.</t>
  </si>
  <si>
    <t>nauczycieli</t>
  </si>
  <si>
    <t>rozdział 80146-suma</t>
  </si>
  <si>
    <t>Szpitale ogólne</t>
  </si>
  <si>
    <t>12 000 000
   -700 000</t>
  </si>
  <si>
    <t>budżetowych</t>
  </si>
  <si>
    <t xml:space="preserve">dotacja podmiotowa z budżetu dla </t>
  </si>
  <si>
    <t>samodzielnego publicznego zakładu opieki</t>
  </si>
  <si>
    <t>zdrowotnej utworzonego przez jst</t>
  </si>
  <si>
    <t>dotacje celowe z budżetu na finansowanie</t>
  </si>
  <si>
    <t>lud dofinansow. kosztów realizacji</t>
  </si>
  <si>
    <t>inwestycji i zakupów inwest. jednostek</t>
  </si>
  <si>
    <t>innych jedstostek sektora fin. publicznych</t>
  </si>
  <si>
    <t>rozdział 85111-suma</t>
  </si>
  <si>
    <t>Składki na ubezp.zdrowotne</t>
  </si>
  <si>
    <t>składki na ubezpiecz.zdrowotne</t>
  </si>
  <si>
    <t>oraz świadcz.dla osób nie</t>
  </si>
  <si>
    <t>objęt.obowiązk.ubezp.zdrow.</t>
  </si>
  <si>
    <t>rozdział 85156-suma</t>
  </si>
  <si>
    <t>dot.celowe przek. dla gminy</t>
  </si>
  <si>
    <t>Placówki opiekuńczo-</t>
  </si>
  <si>
    <t>na zad.bież.real.na pod. poroz.</t>
  </si>
  <si>
    <t>wychowawcze</t>
  </si>
  <si>
    <t>dotacje cel. przekazane dla powiatu</t>
  </si>
  <si>
    <t>na zadania bież. realiz. na podst.</t>
  </si>
  <si>
    <t>porozumień między jst</t>
  </si>
  <si>
    <t>świadczenia społeczne</t>
  </si>
  <si>
    <t>rozdział 85201-suma</t>
  </si>
  <si>
    <t>dotacja cel. na dof.zad.zlec.stowarz.</t>
  </si>
  <si>
    <t>nagrody i wydatki nie zal. do wynag.</t>
  </si>
  <si>
    <t>zakup leków i materiał.medycznych</t>
  </si>
  <si>
    <t>590
-9 000</t>
  </si>
  <si>
    <t>opłaty z tyt usług telekom. - tel. komórk.</t>
  </si>
  <si>
    <t>opłaty z tytułu usług telekomunikacyjnych</t>
  </si>
  <si>
    <t>rozdział 85202-suma</t>
  </si>
  <si>
    <t>dotacje celowe z budżetu na finansow.</t>
  </si>
  <si>
    <t>niezalicz. do sektora fin. publicznych</t>
  </si>
  <si>
    <t>rozdział 85203 - suma</t>
  </si>
  <si>
    <t>dot.celowe przek. dla powiatu</t>
  </si>
  <si>
    <t>składki na ubezpiecz.społ.</t>
  </si>
  <si>
    <t>rozdział 85204-suma</t>
  </si>
  <si>
    <t>nagrody i wydatki nie zal.do wyn.</t>
  </si>
  <si>
    <t>Powiatowe Centra Pomocy</t>
  </si>
  <si>
    <t>Rodzinie</t>
  </si>
  <si>
    <t>dodatkowe wynagrodz. roczne</t>
  </si>
  <si>
    <t>opłaty z tyt. usług telekom.-tel komórkowej</t>
  </si>
  <si>
    <t>rozdział 85218-suma</t>
  </si>
  <si>
    <t>Pomoc dla uchoźców</t>
  </si>
  <si>
    <t>rozdział 85231-suma</t>
  </si>
  <si>
    <t>dotacja celowa z budżetu na fin lub dof.</t>
  </si>
  <si>
    <t xml:space="preserve">zadań zleconych do realziacji jedn nie </t>
  </si>
  <si>
    <t>zaliczanym do sektora finansów pub.</t>
  </si>
  <si>
    <t>rozdział 85295 - suma</t>
  </si>
  <si>
    <t xml:space="preserve">Rehabilitacja zawodowa </t>
  </si>
  <si>
    <t>dotacja podmiotowa z budżetu dla jednos</t>
  </si>
  <si>
    <t>i społeczna</t>
  </si>
  <si>
    <t>niezaliczanych do sektora finansów pub.</t>
  </si>
  <si>
    <t>rozdział 85311- suma</t>
  </si>
  <si>
    <t>Zespoły ds.orzekania</t>
  </si>
  <si>
    <t>o stopniu niepełnosprawn.</t>
  </si>
  <si>
    <t>wynagrodeznia bezosobowe</t>
  </si>
  <si>
    <t>rozdział 85321-suma</t>
  </si>
  <si>
    <t>Opłaty z tyt. usług telekom.-tel komórkowej</t>
  </si>
  <si>
    <t>rozdział 85333-suma</t>
  </si>
  <si>
    <t>rozdział 85334 - suma</t>
  </si>
  <si>
    <t>Świetlice szkolne</t>
  </si>
  <si>
    <t>Świetlice szkolne-razem</t>
  </si>
  <si>
    <t>Poradnia Psychologiczno-</t>
  </si>
  <si>
    <t>pedagogiczna</t>
  </si>
  <si>
    <t>Pedagogiczna-razem</t>
  </si>
  <si>
    <t xml:space="preserve">Placówki wychowania </t>
  </si>
  <si>
    <t>pozaszkolnego</t>
  </si>
  <si>
    <t>opłaty z tyt.usług telek.-tel komórkowej</t>
  </si>
  <si>
    <t>pozaszkolnego - razem</t>
  </si>
  <si>
    <t>Dokształ. i doskon. naucz.</t>
  </si>
  <si>
    <t>rozdział 85446-suma</t>
  </si>
  <si>
    <t>Poradnia Psych.- Pedag.</t>
  </si>
  <si>
    <t>rozdział 85495-suma</t>
  </si>
  <si>
    <t>Dział  854-suma</t>
  </si>
  <si>
    <t>Biblioteki</t>
  </si>
  <si>
    <t>dotacje celowe</t>
  </si>
  <si>
    <t xml:space="preserve">dziedzictwa </t>
  </si>
  <si>
    <t>narodowego</t>
  </si>
  <si>
    <t>dotacja podm.z budżetu dla samorząd.</t>
  </si>
  <si>
    <t>instytucji kultury</t>
  </si>
  <si>
    <t>rozdział 92118-suma</t>
  </si>
  <si>
    <t>rozdział 92195-suma</t>
  </si>
  <si>
    <t>Dział 921-suma</t>
  </si>
  <si>
    <t>dotaja celowa z budżetu na finansow lub</t>
  </si>
  <si>
    <t>Kultura fizyczna</t>
  </si>
  <si>
    <t>dofinansow. zadań cleconych do realizacji</t>
  </si>
  <si>
    <t>i sport</t>
  </si>
  <si>
    <t>stowarzyszeniom</t>
  </si>
  <si>
    <t>Dział 926-suma</t>
  </si>
  <si>
    <t>OGÓŁEM</t>
  </si>
  <si>
    <t>Załącznik Nr 2A</t>
  </si>
  <si>
    <t>Załącznik nr 2A</t>
  </si>
  <si>
    <t>do Uchwały Nr          /2005</t>
  </si>
  <si>
    <t xml:space="preserve">do Uchwały Nr 108/XVI/2008  </t>
  </si>
  <si>
    <t xml:space="preserve">z dnia </t>
  </si>
  <si>
    <t>z dnia 28 lutego 2008 roku</t>
  </si>
  <si>
    <t>z dnia 27 listopada 2008 roku</t>
  </si>
  <si>
    <t>WYDATKI ZWIĄZNE Z REALIZACJĄ ZADAŃ Z ZAKREDU ADMINISTRACJI RZĄDOWEJ</t>
  </si>
  <si>
    <t>I INNYCH ZADAŃ ZLECONYCH ODRĘBNYMI USTAWAMI W 2008 ROKU</t>
  </si>
  <si>
    <t>w złotych</t>
  </si>
  <si>
    <t>Klasyfikacja budżetowa</t>
  </si>
  <si>
    <t>Treść</t>
  </si>
  <si>
    <t xml:space="preserve">Kwota </t>
  </si>
  <si>
    <t>Plan po</t>
  </si>
  <si>
    <t xml:space="preserve">PLAN </t>
  </si>
  <si>
    <t>Plan</t>
  </si>
  <si>
    <t>Zmiana    29.09.2005</t>
  </si>
  <si>
    <t>26.04.01</t>
  </si>
  <si>
    <t>zmianach</t>
  </si>
  <si>
    <t>28.05.2001</t>
  </si>
  <si>
    <t>28.06.2001</t>
  </si>
  <si>
    <t>30.08.2001r.</t>
  </si>
  <si>
    <t>27.09.01</t>
  </si>
  <si>
    <t>2005r.</t>
  </si>
  <si>
    <t>31.08.2005</t>
  </si>
  <si>
    <t>kary i odszkodowania wypł.na rzecz os.fiz.</t>
  </si>
  <si>
    <t>wynagrodzenia osobowe pracowników</t>
  </si>
  <si>
    <t>wynag.osobowe członków korp.sł.cyw.</t>
  </si>
  <si>
    <t>dodatkowe wynagrodzenie roczne</t>
  </si>
  <si>
    <t>składki na ubezpieczenia społeczne</t>
  </si>
  <si>
    <t>opłaty z tyt. zak. usług tel. komórkowej</t>
  </si>
  <si>
    <t>opłaty z tyt. zak. usług tel. stacjonarnej</t>
  </si>
  <si>
    <t>podróże krajowe służbowe</t>
  </si>
  <si>
    <t>odpisy na zakładowy fund.świadcz.socj.</t>
  </si>
  <si>
    <t>zakup mater.do sprzetu druk. i urz.kserogr.</t>
  </si>
  <si>
    <t>zakup akcesoriów komputerowych</t>
  </si>
  <si>
    <t>opłata z tyt.zakupu usł.telek.telef.stacjon.</t>
  </si>
  <si>
    <t>opłaty czynszowe za pomieszcz.biurowe</t>
  </si>
  <si>
    <t>Różne wydatki na rzecz osób fizycznych</t>
  </si>
  <si>
    <t>wydatki osob.nie zalicz.do uposażeń</t>
  </si>
  <si>
    <t>pozostałe należnośći funkcjonariuszy</t>
  </si>
  <si>
    <t>uposaż.i świadcz.pieniężne wypł. funkcjon.</t>
  </si>
  <si>
    <t xml:space="preserve">równ. pienięż.i ekwiw. dla funkcjonariuszy </t>
  </si>
  <si>
    <t>Zakup środków żywności</t>
  </si>
  <si>
    <t>Zakup leków i materiałów medycznych</t>
  </si>
  <si>
    <t>zakup leków i materiałów medycznych</t>
  </si>
  <si>
    <t>oplaty z tyt. zak. uslug tel. komórkowej</t>
  </si>
  <si>
    <t>oplaty z tyt. zak. uslug tel. stacjonarnej</t>
  </si>
  <si>
    <t>krajowe podróże służbowe</t>
  </si>
  <si>
    <t>Różne opłaty i składki</t>
  </si>
  <si>
    <t>składki na ubepieczenia zdrowotne</t>
  </si>
  <si>
    <t>dotacja celowa z budżetu na finansowanie</t>
  </si>
  <si>
    <t>lub dofinansowanie zadań zleconych do</t>
  </si>
  <si>
    <t>realizacji stowarzyszeniom</t>
  </si>
  <si>
    <t>Wynagrodzenia osobowe pracowników</t>
  </si>
  <si>
    <t>odpisy na ZFŚŚ</t>
  </si>
  <si>
    <t>=</t>
  </si>
  <si>
    <t>RAZEM</t>
  </si>
  <si>
    <t>Załącznik Nr 3</t>
  </si>
  <si>
    <t>do Uchwały nr 172/XXV/2008</t>
  </si>
  <si>
    <t>ZADANIA INWESTYCYJNE W 2008 ROKU</t>
  </si>
  <si>
    <t>L.p</t>
  </si>
  <si>
    <t>Nazwa zadania</t>
  </si>
  <si>
    <t>Jednostka organiz.</t>
  </si>
  <si>
    <t xml:space="preserve">Okres realiz. </t>
  </si>
  <si>
    <t xml:space="preserve">Łączne </t>
  </si>
  <si>
    <t>Wysokość wydatków w zł</t>
  </si>
  <si>
    <t>inwestycyjnego</t>
  </si>
  <si>
    <t xml:space="preserve">realizujaca lub </t>
  </si>
  <si>
    <t>zadania /</t>
  </si>
  <si>
    <t>nakłady</t>
  </si>
  <si>
    <t>ROK BUDŻETOWY 2008</t>
  </si>
  <si>
    <t xml:space="preserve">koordynująca </t>
  </si>
  <si>
    <t>programu</t>
  </si>
  <si>
    <t xml:space="preserve">w tys.zł </t>
  </si>
  <si>
    <t xml:space="preserve">Wydatki </t>
  </si>
  <si>
    <t>Wydatki</t>
  </si>
  <si>
    <t>środki własne</t>
  </si>
  <si>
    <t>dotacje</t>
  </si>
  <si>
    <t xml:space="preserve">środki </t>
  </si>
  <si>
    <t>wykonanie zadania/</t>
  </si>
  <si>
    <t xml:space="preserve">przed </t>
  </si>
  <si>
    <t>1999r.</t>
  </si>
  <si>
    <t>2000r.</t>
  </si>
  <si>
    <t>jst</t>
  </si>
  <si>
    <t>do pozyskania*</t>
  </si>
  <si>
    <t>1999 r.</t>
  </si>
  <si>
    <t>Powiatowy</t>
  </si>
  <si>
    <t>Przebudowa drogi 1505 Grodzisk Maz. - Józefina</t>
  </si>
  <si>
    <t>Zarząd Dróg</t>
  </si>
  <si>
    <t>2007-2010</t>
  </si>
  <si>
    <t>kredyt</t>
  </si>
  <si>
    <t xml:space="preserve">Przebudowa drogi 4701 </t>
  </si>
  <si>
    <t>Oryszew - Henryszew - Międzyborów</t>
  </si>
  <si>
    <t>2007-2009</t>
  </si>
  <si>
    <t>w tym kredyt 300 000</t>
  </si>
  <si>
    <r>
      <t xml:space="preserve">Budowa i przebudowa drogi powiatowej nr </t>
    </r>
    <r>
      <rPr>
        <sz val="10"/>
        <color indexed="10"/>
        <rFont val="Arial CE"/>
        <family val="0"/>
      </rPr>
      <t>5810</t>
    </r>
  </si>
  <si>
    <t xml:space="preserve">Mszczonów - Tarczyn na odcinku Mszczonów - </t>
  </si>
  <si>
    <t>2008-2010</t>
  </si>
  <si>
    <t>Piotrkowice od km 0+000 do km 8+600</t>
  </si>
  <si>
    <t>w tym kredyt: 11 000</t>
  </si>
  <si>
    <t>Remont drogi 1512 Żuków - Milanówek</t>
  </si>
  <si>
    <t>Przebudowa drogi 1503</t>
  </si>
  <si>
    <t>Grodzisk Maz. - Siestrzeń - Ojrzanów</t>
  </si>
  <si>
    <t>2004-2009</t>
  </si>
  <si>
    <t xml:space="preserve"> w tym kredyt: 300 000</t>
  </si>
  <si>
    <t>Przebudowa i remont drogi 01419</t>
  </si>
  <si>
    <t>Grodzisk - Wojcieszyn</t>
  </si>
  <si>
    <t>2005-2009</t>
  </si>
  <si>
    <t>(ul. Bałtycka w powiecie grodziskim)</t>
  </si>
  <si>
    <t xml:space="preserve"> w tym kredyt 299 000</t>
  </si>
  <si>
    <t>Remont drogi 1509 Chrzanów - Żuków - Czubin</t>
  </si>
  <si>
    <t>w tym kredyt - 510 000</t>
  </si>
  <si>
    <t>Remont drogi 3832 Seroki - Gągolina - Baranów -</t>
  </si>
  <si>
    <t>Jaktorów (gm. Baranów)</t>
  </si>
  <si>
    <t>Remont drogi 1521 Żabia Wola - Piotrkowice</t>
  </si>
  <si>
    <t>Projekt wraz z wykonaniem  ściezki rowerowej w ciągu</t>
  </si>
  <si>
    <t>drogi powiatowej Nr 1503 (odcinek Grodzisk Maz. - Siestrzeń)</t>
  </si>
  <si>
    <t>2007-2013</t>
  </si>
  <si>
    <t>drogi powiatowej Nr 1507 (odcinek Grodzisk Maz. - Izdebno)</t>
  </si>
  <si>
    <t>Projekt wraz z wykonaniem drogi Adamowizna - Opypy</t>
  </si>
  <si>
    <t>Milanówek</t>
  </si>
  <si>
    <t>Przebudowa drogi powiatowej 1516 Stare Budy -</t>
  </si>
  <si>
    <t>Baranów i drogi 1514 Jaktorów - Budy Zosine</t>
  </si>
  <si>
    <t>Remont nawierzchni ul. Dębowa w Milanówku</t>
  </si>
  <si>
    <t>Remont nawierzchni ul. Warszawska w Milanówku</t>
  </si>
  <si>
    <t>Remont mostu na rzece Mrowna w ciągu drogi powiatowej</t>
  </si>
  <si>
    <t>ulica Bałtycka w Grodzisku Mazowieckim</t>
  </si>
  <si>
    <t>Przebudowa skrzyżowania w Skułach</t>
  </si>
  <si>
    <t>w tym kredyt: 420 000</t>
  </si>
  <si>
    <t>Projekty przebudowy dróg powiatowych</t>
  </si>
  <si>
    <t>Remont chodnika ul. Średnia w Milanówku</t>
  </si>
  <si>
    <t>zakupy inwestycyjne</t>
  </si>
  <si>
    <t>zakup samochodów</t>
  </si>
  <si>
    <t>Przebudowa budynku ul. Bałtycka 30</t>
  </si>
  <si>
    <t>Starostwo</t>
  </si>
  <si>
    <t>2006-2009</t>
  </si>
  <si>
    <t>na siedzibę Poradni Psychologiczno-Pedagogicznej</t>
  </si>
  <si>
    <t xml:space="preserve">Powiatu </t>
  </si>
  <si>
    <t>Grodziskiego</t>
  </si>
  <si>
    <t>prace modernizacyjne w budynkach użyteczności</t>
  </si>
  <si>
    <t>publicznej -budynek Ośrodka Zdrowia Milanówek</t>
  </si>
  <si>
    <t>Powiatu</t>
  </si>
  <si>
    <t>ul. Piasta 30</t>
  </si>
  <si>
    <t>prace termo-modernizacyjne w budynkach</t>
  </si>
  <si>
    <t>2006-2010</t>
  </si>
  <si>
    <t xml:space="preserve">użyteczności publicznej </t>
  </si>
  <si>
    <t>-budynek administracyjny Daleka 11A</t>
  </si>
  <si>
    <t xml:space="preserve">Adaptacja pomieszczeń dla potrzeb Geodezji na I piętrze </t>
  </si>
  <si>
    <t xml:space="preserve">Starostwo </t>
  </si>
  <si>
    <t>2008-2009</t>
  </si>
  <si>
    <t>Grodzisk Mazowiecki ul. Żyrardowska 48</t>
  </si>
  <si>
    <t xml:space="preserve">Powiatowy </t>
  </si>
  <si>
    <t>Inspektorat Nadzoru</t>
  </si>
  <si>
    <t>Budowlanego</t>
  </si>
  <si>
    <t xml:space="preserve">zakupy inwestycyjne - dot. Inwestycji </t>
  </si>
  <si>
    <t>"Niepełnosprawny uczeń - profesjonalny sprzedawca"</t>
  </si>
  <si>
    <t>zakup oraz montaż numeratora z wyświetlaczem</t>
  </si>
  <si>
    <t>wraz z osprzętem na potrzeby Wydziału Komunikacji</t>
  </si>
  <si>
    <t>prace adaptacyjno-budowlane w Wydziale Komunikacji</t>
  </si>
  <si>
    <t>montaż klimatyzatorów w budynku Kościuszki 30</t>
  </si>
  <si>
    <t>opracowanie dokumentacji i wykonanie instalacji alarmowej</t>
  </si>
  <si>
    <t>w budynkach Kościuszki 30 i Kościuszki 32</t>
  </si>
  <si>
    <t>Rozbudowa budynku Starostwa ul. Kościuszki 30</t>
  </si>
  <si>
    <t>opracowanie projektu technicznego wraz z kosztorysem</t>
  </si>
  <si>
    <t>Zakup podnośnika pożarniczego, samochodu operacyjego</t>
  </si>
  <si>
    <t>oraz lekkiego samochodu rozpoznawczo-ratowniczego</t>
  </si>
  <si>
    <t>KP PSP</t>
  </si>
  <si>
    <t>z funkcją do rozpoznawania skażeń chemiczno-ekolog</t>
  </si>
  <si>
    <t>(wyposażonego w sprzęt ochronny i pomiarowy) i</t>
  </si>
  <si>
    <t>lekkiego samochodu wspomagania działań oraz przeowzu</t>
  </si>
  <si>
    <t xml:space="preserve">sorbentów, neutralizatorów i środków gaśniczych w </t>
  </si>
  <si>
    <t>czasie akcji ratowniczych</t>
  </si>
  <si>
    <t>zakup defibrylatora</t>
  </si>
  <si>
    <t>zakup sprężarki powietrza do ładowania butli</t>
  </si>
  <si>
    <t>zakup namiotu ewakuacyjnego</t>
  </si>
  <si>
    <t>zakup agregatu prądotwórczego</t>
  </si>
  <si>
    <t>zakup 2 szt przyczep do przewożenia środków oraz</t>
  </si>
  <si>
    <t>sprzętu do usuwania skutków skażeń środowiska</t>
  </si>
  <si>
    <t>Likwidacja barier architektonicznych w Zespole Szkół</t>
  </si>
  <si>
    <t>im. Hipolita Szczerkowskiego w Grodzisku Maz.</t>
  </si>
  <si>
    <t>zakup laptopa</t>
  </si>
  <si>
    <t>ZS ul. Kilińskiego</t>
  </si>
  <si>
    <t xml:space="preserve">modernizacja kotłowni w Zespole Szkół Nr 1 </t>
  </si>
  <si>
    <t>Milanówek ul. Piasta 14</t>
  </si>
  <si>
    <t>pożyczka z WFOŚiGW</t>
  </si>
  <si>
    <t>budowa boiska sportowego przy Zespole Szkół Nr 1</t>
  </si>
  <si>
    <t>w Milanówku przy ul. Piasta 14</t>
  </si>
  <si>
    <t>Wyposażenie pracowni fizyko-chemicznej oraz pracowni</t>
  </si>
  <si>
    <t>ZS ul. Piasta</t>
  </si>
  <si>
    <t>multimedialnych w Zespole Szkół nr 1 w Milanówku</t>
  </si>
  <si>
    <t>Remont Sali gimnastycznej w Zespole Szkół nr 2</t>
  </si>
  <si>
    <t>im. gen. Józefa Bema</t>
  </si>
  <si>
    <t>ZS ul Wójtowska</t>
  </si>
  <si>
    <t>zakup i montaż urządzenia do zbiorczego pomiaru</t>
  </si>
  <si>
    <t>zużywanych mediów KEGEMS XL Optimazer</t>
  </si>
  <si>
    <t>ZS Tech. i Licealnych</t>
  </si>
  <si>
    <t>przebudwa kanału ciepłowniczego (ZSTiL)</t>
  </si>
  <si>
    <t>budowa bieżni sportowej (ZSTiL)</t>
  </si>
  <si>
    <t>przebudowa instalacji wodociągowej (ZSTiL)</t>
  </si>
  <si>
    <t>zakup inwestycyjne</t>
  </si>
  <si>
    <t>ZS Technicznych</t>
  </si>
  <si>
    <t>i Licealnych</t>
  </si>
  <si>
    <t xml:space="preserve">Budowa Szpitala Zachodniego </t>
  </si>
  <si>
    <t>1989-2009</t>
  </si>
  <si>
    <t xml:space="preserve">Wymiana punktu redukcyjno - pomiarowego z </t>
  </si>
  <si>
    <t>DPS</t>
  </si>
  <si>
    <t>sygnalizatorami wypływu gazu</t>
  </si>
  <si>
    <t>Wymiana podłóg w DPS w Izdebnie Kościelnym</t>
  </si>
  <si>
    <t>zakup serwera</t>
  </si>
  <si>
    <t>PCPR</t>
  </si>
  <si>
    <t xml:space="preserve">zakupy inwestycyjne </t>
  </si>
  <si>
    <t xml:space="preserve">Urząd </t>
  </si>
  <si>
    <t>Pracy</t>
  </si>
  <si>
    <t>Publiczne</t>
  </si>
  <si>
    <t>Ognisko</t>
  </si>
  <si>
    <t>Plastyczne</t>
  </si>
  <si>
    <t>Rewitalizacja budynku Muzeum im. anny i Jarosława</t>
  </si>
  <si>
    <t>Iwaszkiewiczów w Stawisku wraz z założeniem parkowym</t>
  </si>
  <si>
    <t>* kwota - 7 491 034 zł - Kontrakt Wojewódzki</t>
  </si>
  <si>
    <t>* kwota - 1 546 527 zł - środki z porozumień z gminami</t>
  </si>
  <si>
    <t>* kwota - 1 890 000 zł - kredyt</t>
  </si>
  <si>
    <t>* kwota - 268 500 zł - WFOŚiGW</t>
  </si>
  <si>
    <t>* kwota - 90 000 zł - pożyczka z WFOŚiGW</t>
  </si>
  <si>
    <t>* kwota - 30 000 zł - dotacja z Budżetu Województwa Mazowieckiego</t>
  </si>
  <si>
    <t>* kwota - 1 049 250 zł - Samorządowy Instrument Wsparcia Rozwoju Mazowsza</t>
  </si>
  <si>
    <t>* kwota - 11 246 zł - PFRON</t>
  </si>
  <si>
    <t>Załącznik nr 3A</t>
  </si>
  <si>
    <t xml:space="preserve">do Uchwały nr 172/XXV/2008 </t>
  </si>
  <si>
    <t>z dnia 27.11.2008r.</t>
  </si>
  <si>
    <r>
      <t>LIMITY WYDATKÓW NA WIELOLETNIE PROGRAMY INWESTYCYJNE W LATACH 2008-</t>
    </r>
    <r>
      <rPr>
        <b/>
        <sz val="16"/>
        <rFont val="Arial CE"/>
        <family val="0"/>
      </rPr>
      <t>2010</t>
    </r>
  </si>
  <si>
    <t>Nazwa zadania inwestycyjnego</t>
  </si>
  <si>
    <t>Wydatki
poniesione
przed rokiem
2008</t>
  </si>
  <si>
    <t xml:space="preserve">koszty </t>
  </si>
  <si>
    <t>rok budżetowy 2008r.</t>
  </si>
  <si>
    <t>2011-2013</t>
  </si>
  <si>
    <t>finansowe</t>
  </si>
  <si>
    <t>środki</t>
  </si>
  <si>
    <t>dotacje i śr.</t>
  </si>
  <si>
    <t>zadanie/</t>
  </si>
  <si>
    <t>własne</t>
  </si>
  <si>
    <t xml:space="preserve">z budżetu </t>
  </si>
  <si>
    <t xml:space="preserve">do </t>
  </si>
  <si>
    <t>program</t>
  </si>
  <si>
    <t>pozyskania*</t>
  </si>
  <si>
    <t xml:space="preserve">PROGRAM: Poprawa infrastruktury drogowej </t>
  </si>
  <si>
    <t>Powiatowy Zarząd Dróg</t>
  </si>
  <si>
    <t>2004-2013</t>
  </si>
  <si>
    <t>Przebudowa drogi 1505 Grodzisk Maz. -</t>
  </si>
  <si>
    <t>Józefina</t>
  </si>
  <si>
    <t xml:space="preserve">w tym kredyt </t>
  </si>
  <si>
    <t>Przebudowa drogi 4701</t>
  </si>
  <si>
    <t>w tym kredyt</t>
  </si>
  <si>
    <t xml:space="preserve">Budowa i przebudowa drogi powiatowej </t>
  </si>
  <si>
    <t>nr 5810 Mszczonów - Tarczyn na odcinku</t>
  </si>
  <si>
    <t xml:space="preserve">Mszczonów - Piotrkowice </t>
  </si>
  <si>
    <t>od km 0+000 do km 8+600</t>
  </si>
  <si>
    <t xml:space="preserve">Remont drogi 1509 Chrzanów - Żuków - </t>
  </si>
  <si>
    <t>Czubin</t>
  </si>
  <si>
    <t xml:space="preserve">Remont drogi 3832 Seroki - Gągolina - </t>
  </si>
  <si>
    <t>Baranów - Jaktorów (gm. Baranów)</t>
  </si>
  <si>
    <t xml:space="preserve">Projekt wraz z wykonaniem  ściezki </t>
  </si>
  <si>
    <t xml:space="preserve">rowerowej w ciągu drogi powiatowej Nr </t>
  </si>
  <si>
    <t>1503 (odcinek Grodzisk Maz. - Siestrzeń)</t>
  </si>
  <si>
    <t>1507 (odcinek Grodzisk Maz. - Izdebno)</t>
  </si>
  <si>
    <t xml:space="preserve">Projekt wraz z wykonaniem drogi </t>
  </si>
  <si>
    <t>Adamowizna - Opypy - Milanówek</t>
  </si>
  <si>
    <t>PROGRAM: Modernizacja budynków użyteczności publicznej</t>
  </si>
  <si>
    <t>Starostwo 
Powiatu
Grodziskiego</t>
  </si>
  <si>
    <t>na siedzibę Poradni Psychologiczno-</t>
  </si>
  <si>
    <t>Pedagogicznej</t>
  </si>
  <si>
    <t>prace termo-modernizacyjne w</t>
  </si>
  <si>
    <t>budynkach użyteczności publicznej</t>
  </si>
  <si>
    <t>-budynek administracyjny Piasta 30</t>
  </si>
  <si>
    <t>Adaptacja pomieszczeń dla potrzeb</t>
  </si>
  <si>
    <t>Geodezji na I piętrze - Grodzisk Maz.</t>
  </si>
  <si>
    <t>ul. Żyrardowska 48</t>
  </si>
  <si>
    <t>PROGRAM: Budowa Szpitala Zachodniego w Grodzisku Mazowieckim</t>
  </si>
  <si>
    <t>Budowa Szpitala Zachodniego</t>
  </si>
  <si>
    <t>PRPGRAM: Rewitalizacja Muzeum</t>
  </si>
  <si>
    <t>Rewitalizacja budynku Muzeum im. Anny</t>
  </si>
  <si>
    <t>i Jarosława Iwaszkiewiczów w Stawisku</t>
  </si>
  <si>
    <t>wraz z założeniem parkowym</t>
  </si>
  <si>
    <t>* kwota 1 011 527 zł wynika z zawartych porozumień z jst</t>
  </si>
  <si>
    <t>* kwota 1 470 000 zł zaciągnięty kredyt</t>
  </si>
  <si>
    <t>* kwota 7 491 034 -Kontrakt Wojewódzki</t>
  </si>
  <si>
    <t>* kwota 1 000 000- Samorządowy Instrument Wsparcia</t>
  </si>
  <si>
    <t>Załącznik Nr 3 B</t>
  </si>
  <si>
    <t>z dnia 27.11.2008</t>
  </si>
  <si>
    <t>WYDATKI* NA PROGRAMY I PROJEKTY REALIZOWANE ZE ŚRODKÓW POCHODZĄCYCH Z FUNDUSZY STRUKTURALNYCH</t>
  </si>
  <si>
    <t>L.p.</t>
  </si>
  <si>
    <t>Projekt</t>
  </si>
  <si>
    <t>Kategorie interwencji funduszy 
strukturalnych</t>
  </si>
  <si>
    <t>Klasykikacja (dział, rozdział)</t>
  </si>
  <si>
    <t>Wydatki w okresie realizacji projektu
(całkowita wartość Projektu)</t>
  </si>
  <si>
    <t>W tym:</t>
  </si>
  <si>
    <t>Planowane wydatki</t>
  </si>
  <si>
    <t>Środki z budżetu krajowego</t>
  </si>
  <si>
    <t>Środki z budżetu UE</t>
  </si>
  <si>
    <t>2009 rok</t>
  </si>
  <si>
    <t>Wydatki razem</t>
  </si>
  <si>
    <t>z tego</t>
  </si>
  <si>
    <t>z tego źródła finansowania</t>
  </si>
  <si>
    <t>pożyczki i kredyty</t>
  </si>
  <si>
    <t>Obligacje</t>
  </si>
  <si>
    <t>Pozostałe</t>
  </si>
  <si>
    <t>Pożyczki na prefinansowanie
z budżetu państwa</t>
  </si>
  <si>
    <t>Pożyczki i kredyty</t>
  </si>
  <si>
    <t>(6+7)</t>
  </si>
  <si>
    <t>(9+13)</t>
  </si>
  <si>
    <t>(10+11+12)</t>
  </si>
  <si>
    <t>(14+15+16+17)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</si>
  <si>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</si>
  <si>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</si>
  <si>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</si>
  <si>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</si>
  <si>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</si>
  <si>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</si>
  <si>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</si>
  <si>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</si>
  <si>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</si>
  <si>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</si>
  <si>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</si>
  <si>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</si>
  <si>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</si>
  <si>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</si>
  <si>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</si>
  <si>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</si>
  <si>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</si>
  <si>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 xml:space="preserve">Program </t>
  </si>
  <si>
    <t>Budowa i przebudowa dróg</t>
  </si>
  <si>
    <t>Priorytet</t>
  </si>
  <si>
    <t>3 Regionalny system transportowy</t>
  </si>
  <si>
    <t>Działanie</t>
  </si>
  <si>
    <t>Nazwa projektu</t>
  </si>
  <si>
    <t>Przebudowa drogi 1505</t>
  </si>
  <si>
    <t>Grodzisk - Józefina</t>
  </si>
  <si>
    <t>Budowa i przebudowa drogi powiat</t>
  </si>
  <si>
    <t xml:space="preserve">nr 5810 Mszczonów - Tarczyn na </t>
  </si>
  <si>
    <t>odcinkuMszczonów - Piotrkowice</t>
  </si>
  <si>
    <t>Remont drogi 1509</t>
  </si>
  <si>
    <t>Chrzanów - Żuków - Czubin</t>
  </si>
  <si>
    <t>Remont drogi 1521</t>
  </si>
  <si>
    <t>Żabia Wola - Piotrkowice</t>
  </si>
  <si>
    <t>Przebudowa i termomodernizacja budynków</t>
  </si>
  <si>
    <t>na siedzibę Poradni Psychologiczno</t>
  </si>
  <si>
    <t>Prace termo-modernizacyjne w</t>
  </si>
  <si>
    <t>budynkach użyteczności publicznej -</t>
  </si>
  <si>
    <t>budynek administracyjny Daleka 11A</t>
  </si>
  <si>
    <t>budynek administracyjny Piasta 30</t>
  </si>
  <si>
    <t>Rewitalizacja Muzeum</t>
  </si>
  <si>
    <t>Rewitaizacja budybku Muzeum</t>
  </si>
  <si>
    <t>im. anny i Jarosława Iwaszkiewiczów</t>
  </si>
  <si>
    <t xml:space="preserve">w Stawisku wraz z założeniem </t>
  </si>
  <si>
    <t xml:space="preserve">parkowym </t>
  </si>
  <si>
    <t>Załącznik Nr 5</t>
  </si>
  <si>
    <t xml:space="preserve">PLAN PRZYCHODÓW I WYDATKÓW POWIATOWEGO FUNDUSZU OCHRONY ŚRODOWISKA </t>
  </si>
  <si>
    <t>I GOSPODARKI WODNEJ NA 2008 R</t>
  </si>
  <si>
    <t>Kwota</t>
  </si>
  <si>
    <t>Wyszczególnienie</t>
  </si>
  <si>
    <t xml:space="preserve">Stan środków </t>
  </si>
  <si>
    <t xml:space="preserve">obrotowych na </t>
  </si>
  <si>
    <t>początek roku</t>
  </si>
  <si>
    <t>Przychody</t>
  </si>
  <si>
    <t xml:space="preserve"> Wpływy z opłat za korzystanie ze środowiska i administracyjnych kar pieniężnych pobieranych na podstawie</t>
  </si>
  <si>
    <t xml:space="preserve">ustawy - prawo ochrony środowiska oraz przepisów szczegółowych, dobrowolnych wpłat, zapisów, </t>
  </si>
  <si>
    <t>darowizn, świadczeń  rzeczowych i środków pochodzących z fundacji oraz wpływy z przedsięwzięć</t>
  </si>
  <si>
    <t>organizowanych na rzecz ochrony środowiska i gospodarki wodnej.</t>
  </si>
  <si>
    <t>wydatki bieżące</t>
  </si>
  <si>
    <t xml:space="preserve">- zakup ubrań żaroodpornych i sorbentów, neutralizatorów oraz środków pianotwórczych </t>
  </si>
  <si>
    <t>- ekspertyzy, opracowania, aktualizacje, szkolenia z zakresu ochrony środowiska, badanie stanu</t>
  </si>
  <si>
    <t>środowiska na terenie gmin wchodzących w skład Powiatu Grodziskiego i inne;</t>
  </si>
  <si>
    <t xml:space="preserve">dotacja na dofinansowanie działań gmin w zakresie usuwania wyrobów zawierających azbest, zlokalizowanych </t>
  </si>
  <si>
    <t>na terenie Powiatu Grodziskiego</t>
  </si>
  <si>
    <t>- edukacja ekologiczna, propagowanie działań proekologicznych,wspieranie konkursów, inicjatyw proekologicznych</t>
  </si>
  <si>
    <t>(zawody powiatowe, turnieje wiedzy ekologicznej, sprzątanie świata, dzień ziemi i inne)</t>
  </si>
  <si>
    <t xml:space="preserve">dotacja na wspieranie działań gmin oraz gminnych spółek wodnych w zakresie porządkowania gospodarki </t>
  </si>
  <si>
    <t>wodno-ściekowej</t>
  </si>
  <si>
    <t>- zabiegi dotyczące utrzymania drzewostanu (korekta koron, cięcia sanitarne, wycinka, nasadzenia itp..),</t>
  </si>
  <si>
    <t>na działkach stanowiących własność Starostwa Powiatowego oraz wzdłuż dróg powiatowych.</t>
  </si>
  <si>
    <t>wydatki majątkowe</t>
  </si>
  <si>
    <t>zakup agregata prądotwórczego</t>
  </si>
  <si>
    <t>zakup sprężarki powietrznej do ładowania butli</t>
  </si>
  <si>
    <t>zakup 2 szt przyczep do przewożenia środków oraz sprzętu do usuwania skutków skażenia środowiska</t>
  </si>
  <si>
    <t>obrotowych na</t>
  </si>
  <si>
    <t>koniec roku</t>
  </si>
  <si>
    <t>Załącznik Nr 1A</t>
  </si>
  <si>
    <t>Załącznik Nr 1a</t>
  </si>
  <si>
    <t>do Uchwały Nr</t>
  </si>
  <si>
    <t>do Uchwały Nr         /2002</t>
  </si>
  <si>
    <t>do Uchwały Nr     /2005</t>
  </si>
  <si>
    <t>do Uchwały Nr       /2005</t>
  </si>
  <si>
    <t xml:space="preserve">do Uchwały Nr  </t>
  </si>
  <si>
    <t>z dnia  27.11.2008 roku</t>
  </si>
  <si>
    <t>z dnia 31 sierpnia 2005r.</t>
  </si>
  <si>
    <t>DOCHODY ZWIĄZANE Z REALIZACJĄ ZADAŃ Z ZAKRESU ADMINISTRACJI</t>
  </si>
  <si>
    <t>RZĄDOWEJ I INNYCH ZADAŃ ZLECONYCH ODRĘBNYMI USTAWAMI</t>
  </si>
  <si>
    <t>W 2008 ROKU</t>
  </si>
  <si>
    <t>PLAN</t>
  </si>
  <si>
    <t>Plan przed</t>
  </si>
  <si>
    <t xml:space="preserve">Zmiany 24.04.2008 </t>
  </si>
  <si>
    <t>dział</t>
  </si>
  <si>
    <t>30.08.2001</t>
  </si>
  <si>
    <t>27.09.2001</t>
  </si>
  <si>
    <t>2002r.</t>
  </si>
  <si>
    <t>28.02.2002</t>
  </si>
  <si>
    <t>27.06.2002</t>
  </si>
  <si>
    <t>26.09.2002</t>
  </si>
  <si>
    <t>zmianami</t>
  </si>
  <si>
    <t xml:space="preserve">dotacje celowe na zadania bieżące z zakresu </t>
  </si>
  <si>
    <t>700</t>
  </si>
  <si>
    <t>70005</t>
  </si>
  <si>
    <t xml:space="preserve">dotacje celowe na inwestycje z zakresu administracji </t>
  </si>
  <si>
    <t>rządowej realizowane przez powiat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</si>
</sst>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73">
    <font>
      <sz val="10"/>
      <name val="Arial"/>
      <family val="0"/>
    </font>
    <font>
      <sz val="12"/>
      <name val="Arial CE"/>
      <family val="2"/>
    </font>
    <font>
      <b/>
      <i/>
      <sz val="12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2"/>
      <color indexed="10"/>
      <name val="Arial CE"/>
      <family val="2"/>
    </font>
    <font>
      <sz val="12"/>
      <name val="Arial"/>
      <family val="2"/>
    </font>
    <font>
      <b/>
      <sz val="12"/>
      <color indexed="10"/>
      <name val="Arial CE"/>
      <family val="2"/>
    </font>
    <font>
      <sz val="12"/>
      <color indexed="12"/>
      <name val="Arial CE"/>
      <family val="2"/>
    </font>
    <font>
      <sz val="12"/>
      <color indexed="20"/>
      <name val="Arial CE"/>
      <family val="2"/>
    </font>
    <font>
      <sz val="12"/>
      <color indexed="12"/>
      <name val="Arial"/>
      <family val="2"/>
    </font>
    <font>
      <b/>
      <sz val="12"/>
      <name val="Arial"/>
      <family val="2"/>
    </font>
    <font>
      <sz val="14"/>
      <name val="Arial CE"/>
      <family val="2"/>
    </font>
    <font>
      <b/>
      <sz val="10"/>
      <name val="Arial"/>
      <family val="0"/>
    </font>
    <font>
      <sz val="14"/>
      <color indexed="8"/>
      <name val="Arial CE"/>
      <family val="2"/>
    </font>
    <font>
      <sz val="14"/>
      <color indexed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0"/>
    </font>
    <font>
      <sz val="9"/>
      <name val="Arial CE"/>
      <family val="2"/>
    </font>
    <font>
      <b/>
      <sz val="11"/>
      <name val="Arial CE"/>
      <family val="0"/>
    </font>
    <font>
      <b/>
      <sz val="11"/>
      <name val="Arial"/>
      <family val="0"/>
    </font>
    <font>
      <sz val="12"/>
      <color indexed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sz val="10"/>
      <color indexed="10"/>
      <name val="Arial CE"/>
      <family val="0"/>
    </font>
    <font>
      <sz val="10"/>
      <color indexed="10"/>
      <name val="Arial"/>
      <family val="0"/>
    </font>
    <font>
      <sz val="10"/>
      <color indexed="12"/>
      <name val="Arial CE"/>
      <family val="2"/>
    </font>
    <font>
      <b/>
      <i/>
      <sz val="14"/>
      <name val="Arial CE"/>
      <family val="2"/>
    </font>
    <font>
      <b/>
      <sz val="16"/>
      <name val="Arial CE"/>
      <family val="2"/>
    </font>
    <font>
      <b/>
      <sz val="12"/>
      <color indexed="8"/>
      <name val="Arial CE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0"/>
    </font>
    <font>
      <b/>
      <sz val="10"/>
      <color indexed="10"/>
      <name val="Arial"/>
      <family val="0"/>
    </font>
    <font>
      <b/>
      <sz val="12"/>
      <color indexed="10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9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4"/>
      <name val="Arial"/>
      <family val="0"/>
    </font>
    <font>
      <b/>
      <sz val="14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29" borderId="4" applyNumberFormat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27" borderId="1" applyNumberFormat="0" applyAlignment="0" applyProtection="0"/>
    <xf numFmtId="9" fontId="0" fillId="0" borderId="0" applyFont="0" applyFill="0" applyBorder="0" applyAlignment="0" applyProtection="0"/>
    <xf numFmtId="0" fontId="68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153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Alignment="1">
      <alignment/>
    </xf>
    <xf numFmtId="0" fontId="1" fillId="0" borderId="10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0" fontId="1" fillId="0" borderId="12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left"/>
    </xf>
    <xf numFmtId="3" fontId="1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0" fontId="1" fillId="0" borderId="14" xfId="0" applyNumberFormat="1" applyFont="1" applyBorder="1" applyAlignment="1">
      <alignment/>
    </xf>
    <xf numFmtId="0" fontId="1" fillId="0" borderId="15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13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/>
    </xf>
    <xf numFmtId="0" fontId="1" fillId="0" borderId="17" xfId="0" applyNumberFormat="1" applyFont="1" applyBorder="1" applyAlignment="1">
      <alignment/>
    </xf>
    <xf numFmtId="0" fontId="1" fillId="0" borderId="18" xfId="0" applyNumberFormat="1" applyFont="1" applyBorder="1" applyAlignment="1">
      <alignment/>
    </xf>
    <xf numFmtId="0" fontId="1" fillId="0" borderId="19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0" fontId="4" fillId="0" borderId="16" xfId="0" applyNumberFormat="1" applyFont="1" applyBorder="1" applyAlignment="1">
      <alignment/>
    </xf>
    <xf numFmtId="0" fontId="1" fillId="0" borderId="20" xfId="0" applyNumberFormat="1" applyFont="1" applyBorder="1" applyAlignment="1">
      <alignment/>
    </xf>
    <xf numFmtId="0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1" fillId="0" borderId="21" xfId="0" applyNumberFormat="1" applyFont="1" applyBorder="1" applyAlignment="1">
      <alignment/>
    </xf>
    <xf numFmtId="0" fontId="1" fillId="0" borderId="22" xfId="0" applyNumberFormat="1" applyFont="1" applyBorder="1" applyAlignment="1">
      <alignment/>
    </xf>
    <xf numFmtId="0" fontId="5" fillId="0" borderId="20" xfId="0" applyNumberFormat="1" applyFont="1" applyBorder="1" applyAlignment="1">
      <alignment horizontal="center"/>
    </xf>
    <xf numFmtId="0" fontId="5" fillId="0" borderId="20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5" fillId="0" borderId="13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/>
    </xf>
    <xf numFmtId="0" fontId="1" fillId="0" borderId="14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49" fontId="6" fillId="0" borderId="14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/>
    </xf>
    <xf numFmtId="0" fontId="4" fillId="0" borderId="18" xfId="0" applyNumberFormat="1" applyFont="1" applyBorder="1" applyAlignment="1">
      <alignment/>
    </xf>
    <xf numFmtId="49" fontId="7" fillId="0" borderId="18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/>
    </xf>
    <xf numFmtId="0" fontId="1" fillId="0" borderId="13" xfId="0" applyNumberFormat="1" applyFont="1" applyBorder="1" applyAlignment="1">
      <alignment horizontal="left"/>
    </xf>
    <xf numFmtId="3" fontId="1" fillId="0" borderId="13" xfId="0" applyNumberFormat="1" applyFont="1" applyBorder="1" applyAlignment="1">
      <alignment vertical="center"/>
    </xf>
    <xf numFmtId="49" fontId="5" fillId="0" borderId="18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1" fillId="0" borderId="12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5" fillId="0" borderId="14" xfId="0" applyNumberFormat="1" applyFont="1" applyBorder="1" applyAlignment="1">
      <alignment/>
    </xf>
    <xf numFmtId="0" fontId="1" fillId="0" borderId="13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1" fillId="0" borderId="23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/>
    </xf>
    <xf numFmtId="49" fontId="1" fillId="0" borderId="23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0" fontId="4" fillId="0" borderId="14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3" fontId="1" fillId="0" borderId="12" xfId="0" applyNumberFormat="1" applyFont="1" applyBorder="1" applyAlignment="1">
      <alignment vertical="center"/>
    </xf>
    <xf numFmtId="49" fontId="6" fillId="0" borderId="13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9" fontId="6" fillId="0" borderId="23" xfId="0" applyNumberFormat="1" applyFont="1" applyBorder="1" applyAlignment="1">
      <alignment horizontal="center"/>
    </xf>
    <xf numFmtId="0" fontId="4" fillId="0" borderId="24" xfId="0" applyNumberFormat="1" applyFont="1" applyBorder="1" applyAlignment="1">
      <alignment/>
    </xf>
    <xf numFmtId="49" fontId="5" fillId="0" borderId="21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3" fontId="9" fillId="0" borderId="13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 horizontal="left"/>
    </xf>
    <xf numFmtId="3" fontId="6" fillId="0" borderId="13" xfId="0" applyNumberFormat="1" applyFont="1" applyBorder="1" applyAlignment="1">
      <alignment horizontal="right"/>
    </xf>
    <xf numFmtId="0" fontId="0" fillId="0" borderId="0" xfId="0" applyBorder="1" applyAlignment="1">
      <alignment horizontal="left"/>
    </xf>
    <xf numFmtId="3" fontId="6" fillId="0" borderId="13" xfId="0" applyNumberFormat="1" applyFont="1" applyBorder="1" applyAlignment="1">
      <alignment horizontal="left"/>
    </xf>
    <xf numFmtId="49" fontId="5" fillId="0" borderId="20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0" fontId="1" fillId="0" borderId="14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3" fontId="1" fillId="0" borderId="13" xfId="0" applyNumberFormat="1" applyFont="1" applyBorder="1" applyAlignment="1">
      <alignment/>
    </xf>
    <xf numFmtId="49" fontId="1" fillId="0" borderId="14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/>
    </xf>
    <xf numFmtId="49" fontId="4" fillId="0" borderId="19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/>
    </xf>
    <xf numFmtId="49" fontId="4" fillId="0" borderId="13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0" fontId="5" fillId="0" borderId="14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left"/>
    </xf>
    <xf numFmtId="0" fontId="0" fillId="0" borderId="15" xfId="0" applyBorder="1" applyAlignment="1">
      <alignment horizontal="left"/>
    </xf>
    <xf numFmtId="3" fontId="8" fillId="0" borderId="15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0" fontId="1" fillId="0" borderId="24" xfId="0" applyNumberFormat="1" applyFont="1" applyBorder="1" applyAlignment="1">
      <alignment horizontal="left"/>
    </xf>
    <xf numFmtId="0" fontId="1" fillId="0" borderId="21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4" fillId="0" borderId="21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/>
    </xf>
    <xf numFmtId="49" fontId="5" fillId="0" borderId="13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49" fontId="5" fillId="0" borderId="19" xfId="0" applyNumberFormat="1" applyFont="1" applyBorder="1" applyAlignment="1">
      <alignment horizontal="center"/>
    </xf>
    <xf numFmtId="0" fontId="0" fillId="0" borderId="15" xfId="0" applyFont="1" applyBorder="1" applyAlignment="1">
      <alignment/>
    </xf>
    <xf numFmtId="0" fontId="1" fillId="0" borderId="21" xfId="0" applyNumberFormat="1" applyFont="1" applyBorder="1" applyAlignment="1">
      <alignment/>
    </xf>
    <xf numFmtId="0" fontId="1" fillId="0" borderId="14" xfId="0" applyNumberFormat="1" applyFont="1" applyBorder="1" applyAlignment="1">
      <alignment/>
    </xf>
    <xf numFmtId="0" fontId="1" fillId="0" borderId="15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49" fontId="5" fillId="0" borderId="23" xfId="0" applyNumberFormat="1" applyFont="1" applyBorder="1" applyAlignment="1">
      <alignment horizontal="center"/>
    </xf>
    <xf numFmtId="0" fontId="0" fillId="0" borderId="21" xfId="0" applyFont="1" applyBorder="1" applyAlignment="1">
      <alignment/>
    </xf>
    <xf numFmtId="3" fontId="11" fillId="0" borderId="23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2" fillId="0" borderId="0" xfId="0" applyFont="1" applyAlignment="1">
      <alignment/>
    </xf>
    <xf numFmtId="0" fontId="3" fillId="33" borderId="1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left"/>
    </xf>
    <xf numFmtId="0" fontId="3" fillId="33" borderId="23" xfId="0" applyFont="1" applyFill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3" xfId="0" applyFont="1" applyBorder="1" applyAlignment="1">
      <alignment/>
    </xf>
    <xf numFmtId="0" fontId="12" fillId="0" borderId="12" xfId="0" applyFont="1" applyBorder="1" applyAlignment="1">
      <alignment/>
    </xf>
    <xf numFmtId="3" fontId="12" fillId="0" borderId="13" xfId="0" applyNumberFormat="1" applyFont="1" applyBorder="1" applyAlignment="1">
      <alignment/>
    </xf>
    <xf numFmtId="3" fontId="12" fillId="0" borderId="12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0" fontId="12" fillId="0" borderId="10" xfId="0" applyFont="1" applyBorder="1" applyAlignment="1">
      <alignment/>
    </xf>
    <xf numFmtId="0" fontId="12" fillId="0" borderId="13" xfId="0" applyFont="1" applyBorder="1" applyAlignment="1">
      <alignment horizontal="left"/>
    </xf>
    <xf numFmtId="3" fontId="12" fillId="0" borderId="14" xfId="0" applyNumberFormat="1" applyFont="1" applyBorder="1" applyAlignment="1">
      <alignment/>
    </xf>
    <xf numFmtId="0" fontId="3" fillId="0" borderId="19" xfId="0" applyFont="1" applyBorder="1" applyAlignment="1">
      <alignment horizontal="left"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horizontal="center"/>
    </xf>
    <xf numFmtId="3" fontId="3" fillId="0" borderId="19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0" fontId="3" fillId="0" borderId="19" xfId="0" applyFont="1" applyBorder="1" applyAlignment="1">
      <alignment/>
    </xf>
    <xf numFmtId="3" fontId="3" fillId="0" borderId="16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left"/>
    </xf>
    <xf numFmtId="0" fontId="12" fillId="0" borderId="12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3" fontId="3" fillId="0" borderId="13" xfId="0" applyNumberFormat="1" applyFont="1" applyBorder="1" applyAlignment="1">
      <alignment/>
    </xf>
    <xf numFmtId="3" fontId="12" fillId="0" borderId="13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12" fillId="0" borderId="15" xfId="0" applyFont="1" applyBorder="1" applyAlignment="1">
      <alignment/>
    </xf>
    <xf numFmtId="3" fontId="12" fillId="0" borderId="13" xfId="0" applyNumberFormat="1" applyFont="1" applyBorder="1" applyAlignment="1">
      <alignment/>
    </xf>
    <xf numFmtId="0" fontId="12" fillId="0" borderId="13" xfId="0" applyFont="1" applyFill="1" applyBorder="1" applyAlignment="1">
      <alignment/>
    </xf>
    <xf numFmtId="0" fontId="12" fillId="0" borderId="13" xfId="0" applyFont="1" applyBorder="1" applyAlignment="1">
      <alignment vertical="center"/>
    </xf>
    <xf numFmtId="0" fontId="12" fillId="0" borderId="14" xfId="0" applyFont="1" applyFill="1" applyBorder="1" applyAlignment="1">
      <alignment/>
    </xf>
    <xf numFmtId="0" fontId="12" fillId="0" borderId="13" xfId="0" applyFont="1" applyBorder="1" applyAlignment="1">
      <alignment horizontal="center" vertical="center"/>
    </xf>
    <xf numFmtId="3" fontId="12" fillId="0" borderId="13" xfId="0" applyNumberFormat="1" applyFont="1" applyBorder="1" applyAlignment="1">
      <alignment vertical="center"/>
    </xf>
    <xf numFmtId="0" fontId="12" fillId="0" borderId="0" xfId="0" applyFont="1" applyBorder="1" applyAlignment="1">
      <alignment/>
    </xf>
    <xf numFmtId="3" fontId="12" fillId="0" borderId="14" xfId="0" applyNumberFormat="1" applyFont="1" applyBorder="1" applyAlignment="1">
      <alignment vertical="center"/>
    </xf>
    <xf numFmtId="3" fontId="12" fillId="0" borderId="12" xfId="0" applyNumberFormat="1" applyFont="1" applyBorder="1" applyAlignment="1">
      <alignment vertical="center"/>
    </xf>
    <xf numFmtId="0" fontId="3" fillId="0" borderId="16" xfId="0" applyFont="1" applyBorder="1" applyAlignment="1">
      <alignment/>
    </xf>
    <xf numFmtId="3" fontId="3" fillId="0" borderId="12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0" fontId="12" fillId="0" borderId="13" xfId="0" applyFont="1" applyFill="1" applyBorder="1" applyAlignment="1">
      <alignment vertical="center"/>
    </xf>
    <xf numFmtId="0" fontId="12" fillId="0" borderId="14" xfId="0" applyFont="1" applyBorder="1" applyAlignment="1">
      <alignment/>
    </xf>
    <xf numFmtId="3" fontId="12" fillId="0" borderId="23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0" fontId="3" fillId="0" borderId="13" xfId="0" applyFont="1" applyBorder="1" applyAlignment="1">
      <alignment horizontal="left"/>
    </xf>
    <xf numFmtId="0" fontId="3" fillId="0" borderId="17" xfId="0" applyFont="1" applyBorder="1" applyAlignment="1">
      <alignment/>
    </xf>
    <xf numFmtId="0" fontId="3" fillId="0" borderId="23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4" fillId="0" borderId="13" xfId="0" applyFont="1" applyBorder="1" applyAlignment="1">
      <alignment/>
    </xf>
    <xf numFmtId="0" fontId="12" fillId="0" borderId="15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23" xfId="0" applyFont="1" applyBorder="1" applyAlignment="1">
      <alignment/>
    </xf>
    <xf numFmtId="0" fontId="12" fillId="0" borderId="2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/>
    </xf>
    <xf numFmtId="0" fontId="14" fillId="0" borderId="12" xfId="0" applyFont="1" applyBorder="1" applyAlignment="1">
      <alignment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/>
    </xf>
    <xf numFmtId="0" fontId="3" fillId="0" borderId="12" xfId="0" applyFont="1" applyBorder="1" applyAlignment="1">
      <alignment/>
    </xf>
    <xf numFmtId="0" fontId="12" fillId="0" borderId="13" xfId="0" applyFont="1" applyBorder="1" applyAlignment="1">
      <alignment horizontal="center"/>
    </xf>
    <xf numFmtId="0" fontId="12" fillId="0" borderId="13" xfId="0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14" xfId="0" applyNumberFormat="1" applyFont="1" applyBorder="1" applyAlignment="1">
      <alignment/>
    </xf>
    <xf numFmtId="0" fontId="14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3" fontId="3" fillId="0" borderId="13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/>
    </xf>
    <xf numFmtId="0" fontId="14" fillId="0" borderId="0" xfId="0" applyFont="1" applyBorder="1" applyAlignment="1">
      <alignment horizontal="center"/>
    </xf>
    <xf numFmtId="3" fontId="3" fillId="0" borderId="14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0" fontId="3" fillId="0" borderId="13" xfId="0" applyFont="1" applyBorder="1" applyAlignment="1">
      <alignment horizontal="center"/>
    </xf>
    <xf numFmtId="0" fontId="12" fillId="0" borderId="22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12" fillId="0" borderId="2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5" xfId="0" applyFont="1" applyFill="1" applyBorder="1" applyAlignment="1">
      <alignment/>
    </xf>
    <xf numFmtId="3" fontId="12" fillId="0" borderId="14" xfId="0" applyNumberFormat="1" applyFont="1" applyBorder="1" applyAlignment="1">
      <alignment horizontal="right" wrapText="1"/>
    </xf>
    <xf numFmtId="3" fontId="12" fillId="0" borderId="13" xfId="0" applyNumberFormat="1" applyFont="1" applyBorder="1" applyAlignment="1">
      <alignment horizontal="right"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3" fontId="12" fillId="0" borderId="11" xfId="0" applyNumberFormat="1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23" xfId="0" applyFont="1" applyBorder="1" applyAlignment="1">
      <alignment horizontal="center"/>
    </xf>
    <xf numFmtId="3" fontId="12" fillId="0" borderId="22" xfId="0" applyNumberFormat="1" applyFont="1" applyBorder="1" applyAlignment="1">
      <alignment/>
    </xf>
    <xf numFmtId="0" fontId="12" fillId="0" borderId="20" xfId="0" applyFont="1" applyBorder="1" applyAlignment="1">
      <alignment horizontal="center"/>
    </xf>
    <xf numFmtId="3" fontId="3" fillId="0" borderId="15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5" xfId="0" applyFont="1" applyBorder="1" applyAlignment="1">
      <alignment/>
    </xf>
    <xf numFmtId="0" fontId="3" fillId="0" borderId="10" xfId="0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0" fontId="12" fillId="0" borderId="14" xfId="0" applyFont="1" applyBorder="1" applyAlignment="1">
      <alignment horizontal="center"/>
    </xf>
    <xf numFmtId="0" fontId="12" fillId="0" borderId="19" xfId="0" applyFont="1" applyBorder="1" applyAlignment="1">
      <alignment/>
    </xf>
    <xf numFmtId="3" fontId="12" fillId="0" borderId="19" xfId="0" applyNumberFormat="1" applyFont="1" applyBorder="1" applyAlignment="1">
      <alignment/>
    </xf>
    <xf numFmtId="0" fontId="12" fillId="0" borderId="10" xfId="0" applyFont="1" applyBorder="1" applyAlignment="1">
      <alignment horizontal="left"/>
    </xf>
    <xf numFmtId="0" fontId="12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2" fillId="0" borderId="14" xfId="0" applyFont="1" applyBorder="1" applyAlignment="1">
      <alignment horizontal="left"/>
    </xf>
    <xf numFmtId="0" fontId="12" fillId="0" borderId="14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12" fillId="0" borderId="24" xfId="0" applyFont="1" applyBorder="1" applyAlignment="1">
      <alignment horizontal="left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 horizontal="left"/>
    </xf>
    <xf numFmtId="0" fontId="12" fillId="0" borderId="11" xfId="0" applyFont="1" applyBorder="1" applyAlignment="1">
      <alignment/>
    </xf>
    <xf numFmtId="0" fontId="12" fillId="0" borderId="23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11" xfId="0" applyFont="1" applyBorder="1" applyAlignment="1">
      <alignment wrapText="1"/>
    </xf>
    <xf numFmtId="0" fontId="12" fillId="0" borderId="13" xfId="0" applyFont="1" applyBorder="1" applyAlignment="1">
      <alignment horizontal="left"/>
    </xf>
    <xf numFmtId="3" fontId="12" fillId="0" borderId="12" xfId="0" applyNumberFormat="1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3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2" fillId="0" borderId="15" xfId="0" applyFont="1" applyFill="1" applyBorder="1" applyAlignment="1">
      <alignment vertical="center"/>
    </xf>
    <xf numFmtId="0" fontId="3" fillId="0" borderId="22" xfId="0" applyFont="1" applyBorder="1" applyAlignment="1">
      <alignment/>
    </xf>
    <xf numFmtId="0" fontId="12" fillId="0" borderId="12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" fontId="12" fillId="0" borderId="13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3" fillId="0" borderId="23" xfId="0" applyNumberFormat="1" applyFont="1" applyBorder="1" applyAlignment="1">
      <alignment/>
    </xf>
    <xf numFmtId="3" fontId="3" fillId="0" borderId="24" xfId="0" applyNumberFormat="1" applyFont="1" applyBorder="1" applyAlignment="1">
      <alignment/>
    </xf>
    <xf numFmtId="0" fontId="3" fillId="0" borderId="23" xfId="0" applyFont="1" applyBorder="1" applyAlignment="1">
      <alignment/>
    </xf>
    <xf numFmtId="0" fontId="12" fillId="0" borderId="20" xfId="0" applyFont="1" applyBorder="1" applyAlignment="1">
      <alignment/>
    </xf>
    <xf numFmtId="0" fontId="3" fillId="0" borderId="20" xfId="0" applyFont="1" applyBorder="1" applyAlignment="1">
      <alignment/>
    </xf>
    <xf numFmtId="0" fontId="12" fillId="0" borderId="13" xfId="0" applyFont="1" applyBorder="1" applyAlignment="1">
      <alignment horizontal="left" vertical="center"/>
    </xf>
    <xf numFmtId="0" fontId="12" fillId="0" borderId="15" xfId="0" applyFont="1" applyBorder="1" applyAlignment="1">
      <alignment vertical="center"/>
    </xf>
    <xf numFmtId="3" fontId="12" fillId="0" borderId="19" xfId="0" applyNumberFormat="1" applyFont="1" applyBorder="1" applyAlignment="1">
      <alignment horizontal="right" vertical="center" wrapText="1"/>
    </xf>
    <xf numFmtId="3" fontId="12" fillId="0" borderId="13" xfId="0" applyNumberFormat="1" applyFont="1" applyBorder="1" applyAlignment="1">
      <alignment horizontal="right" vertical="center" wrapText="1"/>
    </xf>
    <xf numFmtId="0" fontId="3" fillId="0" borderId="19" xfId="0" applyFont="1" applyFill="1" applyBorder="1" applyAlignment="1">
      <alignment/>
    </xf>
    <xf numFmtId="0" fontId="3" fillId="0" borderId="14" xfId="0" applyFont="1" applyBorder="1" applyAlignment="1">
      <alignment horizontal="left"/>
    </xf>
    <xf numFmtId="0" fontId="12" fillId="0" borderId="10" xfId="0" applyFont="1" applyBorder="1" applyAlignment="1">
      <alignment horizontal="center"/>
    </xf>
    <xf numFmtId="3" fontId="1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12" fillId="0" borderId="24" xfId="0" applyFont="1" applyBorder="1" applyAlignment="1">
      <alignment/>
    </xf>
    <xf numFmtId="3" fontId="12" fillId="0" borderId="24" xfId="0" applyNumberFormat="1" applyFont="1" applyBorder="1" applyAlignment="1">
      <alignment/>
    </xf>
    <xf numFmtId="0" fontId="12" fillId="0" borderId="24" xfId="0" applyFont="1" applyBorder="1" applyAlignment="1">
      <alignment horizontal="center"/>
    </xf>
    <xf numFmtId="3" fontId="3" fillId="0" borderId="13" xfId="0" applyNumberFormat="1" applyFont="1" applyBorder="1" applyAlignment="1">
      <alignment horizontal="left"/>
    </xf>
    <xf numFmtId="3" fontId="12" fillId="0" borderId="19" xfId="0" applyNumberFormat="1" applyFont="1" applyBorder="1" applyAlignment="1">
      <alignment horizontal="right" wrapText="1"/>
    </xf>
    <xf numFmtId="3" fontId="12" fillId="0" borderId="15" xfId="0" applyNumberFormat="1" applyFont="1" applyBorder="1" applyAlignment="1">
      <alignment/>
    </xf>
    <xf numFmtId="0" fontId="12" fillId="0" borderId="13" xfId="0" applyFont="1" applyBorder="1" applyAlignment="1">
      <alignment horizontal="left" vertical="center"/>
    </xf>
    <xf numFmtId="0" fontId="12" fillId="0" borderId="26" xfId="0" applyFont="1" applyBorder="1" applyAlignment="1">
      <alignment/>
    </xf>
    <xf numFmtId="0" fontId="12" fillId="0" borderId="13" xfId="0" applyFont="1" applyFill="1" applyBorder="1" applyAlignment="1">
      <alignment/>
    </xf>
    <xf numFmtId="0" fontId="12" fillId="0" borderId="13" xfId="0" applyFont="1" applyBorder="1" applyAlignment="1">
      <alignment vertical="center"/>
    </xf>
    <xf numFmtId="0" fontId="12" fillId="0" borderId="14" xfId="0" applyFont="1" applyFill="1" applyBorder="1" applyAlignment="1">
      <alignment/>
    </xf>
    <xf numFmtId="0" fontId="14" fillId="0" borderId="0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25" xfId="0" applyFont="1" applyBorder="1" applyAlignment="1">
      <alignment horizontal="center"/>
    </xf>
    <xf numFmtId="3" fontId="12" fillId="0" borderId="2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0" fontId="12" fillId="0" borderId="26" xfId="0" applyFont="1" applyBorder="1" applyAlignment="1">
      <alignment horizontal="center"/>
    </xf>
    <xf numFmtId="0" fontId="3" fillId="0" borderId="0" xfId="0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3" xfId="0" applyFont="1" applyFill="1" applyBorder="1" applyAlignment="1">
      <alignment horizontal="left"/>
    </xf>
    <xf numFmtId="0" fontId="3" fillId="0" borderId="15" xfId="0" applyFont="1" applyFill="1" applyBorder="1" applyAlignment="1">
      <alignment/>
    </xf>
    <xf numFmtId="0" fontId="12" fillId="0" borderId="13" xfId="0" applyFont="1" applyFill="1" applyBorder="1" applyAlignment="1">
      <alignment horizontal="center"/>
    </xf>
    <xf numFmtId="0" fontId="12" fillId="0" borderId="14" xfId="0" applyFont="1" applyFill="1" applyBorder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left"/>
    </xf>
    <xf numFmtId="0" fontId="12" fillId="0" borderId="12" xfId="0" applyFont="1" applyBorder="1" applyAlignment="1">
      <alignment horizontal="left" vertical="center"/>
    </xf>
    <xf numFmtId="3" fontId="12" fillId="0" borderId="12" xfId="0" applyNumberFormat="1" applyFont="1" applyBorder="1" applyAlignment="1">
      <alignment horizontal="right" vertical="center"/>
    </xf>
    <xf numFmtId="3" fontId="12" fillId="0" borderId="10" xfId="0" applyNumberFormat="1" applyFont="1" applyBorder="1" applyAlignment="1">
      <alignment horizontal="right" vertical="center"/>
    </xf>
    <xf numFmtId="3" fontId="12" fillId="0" borderId="0" xfId="0" applyNumberFormat="1" applyFont="1" applyAlignment="1">
      <alignment/>
    </xf>
    <xf numFmtId="0" fontId="12" fillId="0" borderId="13" xfId="0" applyFont="1" applyBorder="1" applyAlignment="1">
      <alignment/>
    </xf>
    <xf numFmtId="0" fontId="12" fillId="0" borderId="0" xfId="0" applyFont="1" applyBorder="1" applyAlignment="1">
      <alignment horizontal="left" vertical="center"/>
    </xf>
    <xf numFmtId="3" fontId="12" fillId="0" borderId="13" xfId="0" applyNumberFormat="1" applyFont="1" applyBorder="1" applyAlignment="1">
      <alignment horizontal="right" vertical="center"/>
    </xf>
    <xf numFmtId="3" fontId="12" fillId="0" borderId="14" xfId="0" applyNumberFormat="1" applyFont="1" applyBorder="1" applyAlignment="1">
      <alignment horizontal="right" vertical="center"/>
    </xf>
    <xf numFmtId="3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3" fontId="12" fillId="0" borderId="23" xfId="0" applyNumberFormat="1" applyFont="1" applyBorder="1" applyAlignment="1">
      <alignment horizontal="right" vertical="center"/>
    </xf>
    <xf numFmtId="0" fontId="12" fillId="0" borderId="23" xfId="0" applyFont="1" applyBorder="1" applyAlignment="1">
      <alignment vertical="center"/>
    </xf>
    <xf numFmtId="3" fontId="12" fillId="0" borderId="13" xfId="0" applyNumberFormat="1" applyFont="1" applyBorder="1" applyAlignment="1">
      <alignment horizontal="left"/>
    </xf>
    <xf numFmtId="0" fontId="12" fillId="0" borderId="10" xfId="0" applyFont="1" applyBorder="1" applyAlignment="1">
      <alignment horizontal="center"/>
    </xf>
    <xf numFmtId="3" fontId="12" fillId="0" borderId="14" xfId="0" applyNumberFormat="1" applyFont="1" applyBorder="1" applyAlignment="1">
      <alignment/>
    </xf>
    <xf numFmtId="0" fontId="12" fillId="0" borderId="14" xfId="0" applyFont="1" applyBorder="1" applyAlignment="1">
      <alignment vertical="center"/>
    </xf>
    <xf numFmtId="0" fontId="3" fillId="0" borderId="24" xfId="0" applyFont="1" applyBorder="1" applyAlignment="1">
      <alignment/>
    </xf>
    <xf numFmtId="3" fontId="12" fillId="0" borderId="15" xfId="0" applyNumberFormat="1" applyFont="1" applyBorder="1" applyAlignment="1">
      <alignment/>
    </xf>
    <xf numFmtId="0" fontId="12" fillId="0" borderId="23" xfId="0" applyFont="1" applyBorder="1" applyAlignment="1">
      <alignment horizontal="left"/>
    </xf>
    <xf numFmtId="0" fontId="12" fillId="0" borderId="11" xfId="0" applyFont="1" applyBorder="1" applyAlignment="1">
      <alignment/>
    </xf>
    <xf numFmtId="3" fontId="15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4" fillId="33" borderId="10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4" fillId="33" borderId="24" xfId="0" applyFont="1" applyFill="1" applyBorder="1" applyAlignment="1">
      <alignment/>
    </xf>
    <xf numFmtId="0" fontId="4" fillId="33" borderId="23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2" xfId="0" applyFont="1" applyBorder="1" applyAlignment="1">
      <alignment/>
    </xf>
    <xf numFmtId="49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3" fontId="1" fillId="0" borderId="22" xfId="0" applyNumberFormat="1" applyFont="1" applyBorder="1" applyAlignment="1">
      <alignment horizontal="right" vertical="center"/>
    </xf>
    <xf numFmtId="3" fontId="1" fillId="0" borderId="14" xfId="0" applyNumberFormat="1" applyFont="1" applyBorder="1" applyAlignment="1">
      <alignment/>
    </xf>
    <xf numFmtId="49" fontId="1" fillId="0" borderId="23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4" fillId="0" borderId="16" xfId="0" applyFont="1" applyBorder="1" applyAlignment="1">
      <alignment/>
    </xf>
    <xf numFmtId="3" fontId="4" fillId="0" borderId="16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center"/>
    </xf>
    <xf numFmtId="0" fontId="21" fillId="0" borderId="13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3" fontId="1" fillId="0" borderId="24" xfId="0" applyNumberFormat="1" applyFont="1" applyBorder="1" applyAlignment="1">
      <alignment/>
    </xf>
    <xf numFmtId="0" fontId="1" fillId="0" borderId="16" xfId="0" applyFont="1" applyBorder="1" applyAlignment="1">
      <alignment horizontal="center"/>
    </xf>
    <xf numFmtId="3" fontId="4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1" fillId="0" borderId="15" xfId="0" applyFont="1" applyBorder="1" applyAlignment="1">
      <alignment/>
    </xf>
    <xf numFmtId="3" fontId="1" fillId="0" borderId="22" xfId="0" applyNumberFormat="1" applyFont="1" applyBorder="1" applyAlignment="1">
      <alignment/>
    </xf>
    <xf numFmtId="0" fontId="1" fillId="0" borderId="14" xfId="0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4" fillId="0" borderId="14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3" xfId="0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 horizontal="center"/>
    </xf>
    <xf numFmtId="3" fontId="1" fillId="0" borderId="20" xfId="0" applyNumberFormat="1" applyFont="1" applyBorder="1" applyAlignment="1">
      <alignment/>
    </xf>
    <xf numFmtId="0" fontId="1" fillId="0" borderId="20" xfId="0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21" xfId="0" applyNumberFormat="1" applyFont="1" applyBorder="1" applyAlignment="1">
      <alignment/>
    </xf>
    <xf numFmtId="0" fontId="1" fillId="0" borderId="21" xfId="0" applyFont="1" applyBorder="1" applyAlignment="1">
      <alignment/>
    </xf>
    <xf numFmtId="3" fontId="4" fillId="0" borderId="19" xfId="0" applyNumberFormat="1" applyFont="1" applyFill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18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0" fontId="1" fillId="0" borderId="22" xfId="0" applyFont="1" applyBorder="1" applyAlignment="1">
      <alignment horizontal="center"/>
    </xf>
    <xf numFmtId="3" fontId="4" fillId="0" borderId="14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20" xfId="0" applyFont="1" applyBorder="1" applyAlignment="1">
      <alignment/>
    </xf>
    <xf numFmtId="3" fontId="4" fillId="0" borderId="21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0" fontId="4" fillId="0" borderId="21" xfId="0" applyFont="1" applyBorder="1" applyAlignment="1">
      <alignment/>
    </xf>
    <xf numFmtId="3" fontId="4" fillId="0" borderId="24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21" fillId="0" borderId="19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21" fillId="0" borderId="1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21" fillId="0" borderId="23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0" xfId="0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1" xfId="0" applyFont="1" applyBorder="1" applyAlignment="1">
      <alignment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2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2" fillId="33" borderId="12" xfId="0" applyFont="1" applyFill="1" applyBorder="1" applyAlignment="1">
      <alignment horizontal="right"/>
    </xf>
    <xf numFmtId="0" fontId="22" fillId="33" borderId="12" xfId="0" applyFont="1" applyFill="1" applyBorder="1" applyAlignment="1">
      <alignment horizontal="center"/>
    </xf>
    <xf numFmtId="0" fontId="22" fillId="33" borderId="12" xfId="0" applyFont="1" applyFill="1" applyBorder="1" applyAlignment="1" applyProtection="1">
      <alignment horizontal="center"/>
      <protection/>
    </xf>
    <xf numFmtId="0" fontId="22" fillId="33" borderId="10" xfId="0" applyFont="1" applyFill="1" applyBorder="1" applyAlignment="1" applyProtection="1">
      <alignment horizontal="center"/>
      <protection/>
    </xf>
    <xf numFmtId="0" fontId="22" fillId="33" borderId="18" xfId="0" applyFont="1" applyFill="1" applyBorder="1" applyAlignment="1" applyProtection="1">
      <alignment horizontal="center"/>
      <protection/>
    </xf>
    <xf numFmtId="0" fontId="22" fillId="33" borderId="18" xfId="0" applyFont="1" applyFill="1" applyBorder="1" applyAlignment="1">
      <alignment horizontal="center"/>
    </xf>
    <xf numFmtId="0" fontId="22" fillId="33" borderId="13" xfId="0" applyFont="1" applyFill="1" applyBorder="1" applyAlignment="1">
      <alignment horizontal="right"/>
    </xf>
    <xf numFmtId="0" fontId="22" fillId="33" borderId="13" xfId="0" applyFont="1" applyFill="1" applyBorder="1" applyAlignment="1">
      <alignment horizontal="center"/>
    </xf>
    <xf numFmtId="0" fontId="22" fillId="33" borderId="13" xfId="0" applyFont="1" applyFill="1" applyBorder="1" applyAlignment="1" applyProtection="1">
      <alignment horizontal="center"/>
      <protection/>
    </xf>
    <xf numFmtId="0" fontId="22" fillId="33" borderId="14" xfId="0" applyFont="1" applyFill="1" applyBorder="1" applyAlignment="1" applyProtection="1">
      <alignment horizontal="center"/>
      <protection/>
    </xf>
    <xf numFmtId="0" fontId="22" fillId="33" borderId="17" xfId="0" applyFont="1" applyFill="1" applyBorder="1" applyAlignment="1">
      <alignment horizontal="center"/>
    </xf>
    <xf numFmtId="0" fontId="22" fillId="33" borderId="15" xfId="0" applyFont="1" applyFill="1" applyBorder="1" applyAlignment="1" applyProtection="1">
      <alignment horizontal="center"/>
      <protection/>
    </xf>
    <xf numFmtId="0" fontId="22" fillId="33" borderId="15" xfId="0" applyFont="1" applyFill="1" applyBorder="1" applyAlignment="1">
      <alignment/>
    </xf>
    <xf numFmtId="0" fontId="22" fillId="33" borderId="23" xfId="0" applyFont="1" applyFill="1" applyBorder="1" applyAlignment="1">
      <alignment horizontal="right"/>
    </xf>
    <xf numFmtId="0" fontId="22" fillId="33" borderId="23" xfId="0" applyFont="1" applyFill="1" applyBorder="1" applyAlignment="1">
      <alignment horizontal="center"/>
    </xf>
    <xf numFmtId="0" fontId="22" fillId="33" borderId="23" xfId="0" applyFont="1" applyFill="1" applyBorder="1" applyAlignment="1" applyProtection="1">
      <alignment horizontal="center"/>
      <protection/>
    </xf>
    <xf numFmtId="0" fontId="22" fillId="33" borderId="24" xfId="0" applyFont="1" applyFill="1" applyBorder="1" applyAlignment="1" applyProtection="1">
      <alignment horizontal="center"/>
      <protection/>
    </xf>
    <xf numFmtId="0" fontId="22" fillId="33" borderId="22" xfId="0" applyFont="1" applyFill="1" applyBorder="1" applyAlignment="1" applyProtection="1">
      <alignment horizontal="center"/>
      <protection/>
    </xf>
    <xf numFmtId="0" fontId="22" fillId="33" borderId="22" xfId="0" applyFont="1" applyFill="1" applyBorder="1" applyAlignment="1">
      <alignment/>
    </xf>
    <xf numFmtId="164" fontId="23" fillId="0" borderId="0" xfId="0" applyNumberFormat="1" applyFont="1" applyAlignment="1">
      <alignment/>
    </xf>
    <xf numFmtId="0" fontId="23" fillId="0" borderId="12" xfId="0" applyFont="1" applyFill="1" applyBorder="1" applyAlignment="1">
      <alignment horizontal="center"/>
    </xf>
    <xf numFmtId="0" fontId="23" fillId="0" borderId="12" xfId="0" applyFont="1" applyFill="1" applyBorder="1" applyAlignment="1" applyProtection="1">
      <alignment horizontal="center"/>
      <protection/>
    </xf>
    <xf numFmtId="0" fontId="23" fillId="0" borderId="12" xfId="0" applyFont="1" applyFill="1" applyBorder="1" applyAlignment="1" applyProtection="1">
      <alignment horizontal="left"/>
      <protection/>
    </xf>
    <xf numFmtId="0" fontId="23" fillId="0" borderId="10" xfId="0" applyFont="1" applyFill="1" applyBorder="1" applyAlignment="1" applyProtection="1">
      <alignment horizontal="center"/>
      <protection/>
    </xf>
    <xf numFmtId="0" fontId="23" fillId="0" borderId="20" xfId="0" applyFont="1" applyFill="1" applyBorder="1" applyAlignment="1" applyProtection="1">
      <alignment horizontal="center"/>
      <protection/>
    </xf>
    <xf numFmtId="0" fontId="23" fillId="0" borderId="11" xfId="0" applyFont="1" applyFill="1" applyBorder="1" applyAlignment="1" applyProtection="1">
      <alignment horizontal="center"/>
      <protection/>
    </xf>
    <xf numFmtId="3" fontId="23" fillId="0" borderId="12" xfId="0" applyNumberFormat="1" applyFont="1" applyFill="1" applyBorder="1" applyAlignment="1" applyProtection="1">
      <alignment horizontal="center"/>
      <protection/>
    </xf>
    <xf numFmtId="3" fontId="23" fillId="0" borderId="12" xfId="0" applyNumberFormat="1" applyFont="1" applyFill="1" applyBorder="1" applyAlignment="1" applyProtection="1">
      <alignment horizontal="left"/>
      <protection/>
    </xf>
    <xf numFmtId="0" fontId="23" fillId="33" borderId="15" xfId="0" applyFont="1" applyFill="1" applyBorder="1" applyAlignment="1">
      <alignment/>
    </xf>
    <xf numFmtId="0" fontId="23" fillId="0" borderId="13" xfId="0" applyFont="1" applyFill="1" applyBorder="1" applyAlignment="1">
      <alignment horizontal="center"/>
    </xf>
    <xf numFmtId="0" fontId="23" fillId="0" borderId="13" xfId="0" applyFont="1" applyFill="1" applyBorder="1" applyAlignment="1" applyProtection="1">
      <alignment horizontal="center"/>
      <protection/>
    </xf>
    <xf numFmtId="0" fontId="23" fillId="0" borderId="13" xfId="0" applyFont="1" applyFill="1" applyBorder="1" applyAlignment="1" applyProtection="1">
      <alignment horizontal="left"/>
      <protection/>
    </xf>
    <xf numFmtId="0" fontId="23" fillId="0" borderId="14" xfId="0" applyFont="1" applyFill="1" applyBorder="1" applyAlignment="1" applyProtection="1">
      <alignment horizontal="center"/>
      <protection/>
    </xf>
    <xf numFmtId="0" fontId="23" fillId="0" borderId="0" xfId="0" applyFont="1" applyFill="1" applyBorder="1" applyAlignment="1" applyProtection="1">
      <alignment horizontal="center"/>
      <protection/>
    </xf>
    <xf numFmtId="0" fontId="23" fillId="0" borderId="15" xfId="0" applyFont="1" applyFill="1" applyBorder="1" applyAlignment="1" applyProtection="1">
      <alignment horizontal="center"/>
      <protection/>
    </xf>
    <xf numFmtId="3" fontId="23" fillId="0" borderId="13" xfId="0" applyNumberFormat="1" applyFont="1" applyFill="1" applyBorder="1" applyAlignment="1" applyProtection="1">
      <alignment horizontal="right"/>
      <protection/>
    </xf>
    <xf numFmtId="3" fontId="23" fillId="0" borderId="13" xfId="0" applyNumberFormat="1" applyFont="1" applyFill="1" applyBorder="1" applyAlignment="1" applyProtection="1">
      <alignment horizontal="left"/>
      <protection/>
    </xf>
    <xf numFmtId="0" fontId="23" fillId="0" borderId="23" xfId="0" applyFont="1" applyFill="1" applyBorder="1" applyAlignment="1">
      <alignment horizontal="center"/>
    </xf>
    <xf numFmtId="0" fontId="23" fillId="0" borderId="23" xfId="0" applyFont="1" applyFill="1" applyBorder="1" applyAlignment="1" applyProtection="1">
      <alignment horizontal="center"/>
      <protection/>
    </xf>
    <xf numFmtId="0" fontId="23" fillId="0" borderId="23" xfId="0" applyFont="1" applyFill="1" applyBorder="1" applyAlignment="1" applyProtection="1">
      <alignment horizontal="left"/>
      <protection/>
    </xf>
    <xf numFmtId="0" fontId="23" fillId="0" borderId="24" xfId="0" applyFont="1" applyFill="1" applyBorder="1" applyAlignment="1" applyProtection="1">
      <alignment horizontal="center"/>
      <protection/>
    </xf>
    <xf numFmtId="0" fontId="23" fillId="0" borderId="21" xfId="0" applyFont="1" applyFill="1" applyBorder="1" applyAlignment="1" applyProtection="1">
      <alignment horizontal="center"/>
      <protection/>
    </xf>
    <xf numFmtId="0" fontId="23" fillId="0" borderId="22" xfId="0" applyFont="1" applyFill="1" applyBorder="1" applyAlignment="1" applyProtection="1">
      <alignment horizontal="center"/>
      <protection/>
    </xf>
    <xf numFmtId="3" fontId="23" fillId="0" borderId="23" xfId="0" applyNumberFormat="1" applyFont="1" applyFill="1" applyBorder="1" applyAlignment="1" applyProtection="1">
      <alignment horizontal="right"/>
      <protection/>
    </xf>
    <xf numFmtId="3" fontId="23" fillId="0" borderId="23" xfId="0" applyNumberFormat="1" applyFont="1" applyFill="1" applyBorder="1" applyAlignment="1" applyProtection="1">
      <alignment horizontal="left"/>
      <protection/>
    </xf>
    <xf numFmtId="3" fontId="23" fillId="0" borderId="12" xfId="0" applyNumberFormat="1" applyFont="1" applyFill="1" applyBorder="1" applyAlignment="1" applyProtection="1">
      <alignment horizontal="right"/>
      <protection/>
    </xf>
    <xf numFmtId="0" fontId="23" fillId="0" borderId="24" xfId="0" applyFont="1" applyFill="1" applyBorder="1" applyAlignment="1">
      <alignment horizontal="center"/>
    </xf>
    <xf numFmtId="0" fontId="23" fillId="0" borderId="21" xfId="0" applyFont="1" applyFill="1" applyBorder="1" applyAlignment="1">
      <alignment horizontal="center"/>
    </xf>
    <xf numFmtId="0" fontId="23" fillId="0" borderId="21" xfId="0" applyFont="1" applyFill="1" applyBorder="1" applyAlignment="1" applyProtection="1">
      <alignment horizontal="left"/>
      <protection/>
    </xf>
    <xf numFmtId="3" fontId="23" fillId="0" borderId="21" xfId="0" applyNumberFormat="1" applyFont="1" applyFill="1" applyBorder="1" applyAlignment="1" applyProtection="1">
      <alignment horizontal="right"/>
      <protection/>
    </xf>
    <xf numFmtId="3" fontId="23" fillId="0" borderId="22" xfId="0" applyNumberFormat="1" applyFont="1" applyFill="1" applyBorder="1" applyAlignment="1" applyProtection="1">
      <alignment horizontal="right"/>
      <protection/>
    </xf>
    <xf numFmtId="0" fontId="24" fillId="0" borderId="14" xfId="0" applyFont="1" applyFill="1" applyBorder="1" applyAlignment="1" applyProtection="1">
      <alignment horizontal="center"/>
      <protection/>
    </xf>
    <xf numFmtId="0" fontId="23" fillId="0" borderId="21" xfId="0" applyFont="1" applyFill="1" applyBorder="1" applyAlignment="1" applyProtection="1">
      <alignment horizontal="right"/>
      <protection/>
    </xf>
    <xf numFmtId="0" fontId="23" fillId="0" borderId="22" xfId="0" applyFont="1" applyFill="1" applyBorder="1" applyAlignment="1" applyProtection="1">
      <alignment horizontal="right"/>
      <protection/>
    </xf>
    <xf numFmtId="0" fontId="23" fillId="0" borderId="13" xfId="0" applyFont="1" applyBorder="1" applyAlignment="1">
      <alignment horizontal="left"/>
    </xf>
    <xf numFmtId="3" fontId="23" fillId="0" borderId="13" xfId="0" applyNumberFormat="1" applyFont="1" applyFill="1" applyBorder="1" applyAlignment="1" applyProtection="1">
      <alignment horizontal="center"/>
      <protection/>
    </xf>
    <xf numFmtId="3" fontId="23" fillId="0" borderId="23" xfId="0" applyNumberFormat="1" applyFont="1" applyFill="1" applyBorder="1" applyAlignment="1" applyProtection="1">
      <alignment horizontal="center"/>
      <protection/>
    </xf>
    <xf numFmtId="0" fontId="23" fillId="0" borderId="22" xfId="0" applyFont="1" applyFill="1" applyBorder="1" applyAlignment="1" applyProtection="1">
      <alignment horizontal="left"/>
      <protection/>
    </xf>
    <xf numFmtId="0" fontId="23" fillId="0" borderId="20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left"/>
    </xf>
    <xf numFmtId="0" fontId="23" fillId="0" borderId="12" xfId="0" applyFont="1" applyFill="1" applyBorder="1" applyAlignment="1">
      <alignment horizontal="right"/>
    </xf>
    <xf numFmtId="0" fontId="23" fillId="0" borderId="2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right"/>
    </xf>
    <xf numFmtId="3" fontId="23" fillId="0" borderId="13" xfId="0" applyNumberFormat="1" applyFont="1" applyFill="1" applyBorder="1" applyAlignment="1">
      <alignment horizontal="right"/>
    </xf>
    <xf numFmtId="0" fontId="23" fillId="0" borderId="13" xfId="0" applyFont="1" applyFill="1" applyBorder="1" applyAlignment="1">
      <alignment horizontal="right"/>
    </xf>
    <xf numFmtId="0" fontId="23" fillId="0" borderId="23" xfId="0" applyFont="1" applyFill="1" applyBorder="1" applyAlignment="1">
      <alignment horizontal="left"/>
    </xf>
    <xf numFmtId="0" fontId="23" fillId="0" borderId="23" xfId="0" applyFont="1" applyFill="1" applyBorder="1" applyAlignment="1">
      <alignment horizontal="right"/>
    </xf>
    <xf numFmtId="0" fontId="23" fillId="0" borderId="21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49" fontId="0" fillId="0" borderId="14" xfId="0" applyNumberFormat="1" applyFont="1" applyFill="1" applyBorder="1" applyAlignment="1">
      <alignment/>
    </xf>
    <xf numFmtId="0" fontId="23" fillId="0" borderId="24" xfId="0" applyFont="1" applyFill="1" applyBorder="1" applyAlignment="1">
      <alignment horizontal="left"/>
    </xf>
    <xf numFmtId="0" fontId="23" fillId="0" borderId="20" xfId="0" applyFont="1" applyFill="1" applyBorder="1" applyAlignment="1">
      <alignment horizontal="left"/>
    </xf>
    <xf numFmtId="0" fontId="23" fillId="0" borderId="11" xfId="0" applyFont="1" applyFill="1" applyBorder="1" applyAlignment="1">
      <alignment horizontal="right"/>
    </xf>
    <xf numFmtId="0" fontId="23" fillId="0" borderId="15" xfId="0" applyFont="1" applyFill="1" applyBorder="1" applyAlignment="1">
      <alignment horizontal="right"/>
    </xf>
    <xf numFmtId="0" fontId="23" fillId="0" borderId="22" xfId="0" applyFont="1" applyFill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25" fillId="0" borderId="21" xfId="0" applyFont="1" applyBorder="1" applyAlignment="1">
      <alignment/>
    </xf>
    <xf numFmtId="0" fontId="23" fillId="0" borderId="14" xfId="0" applyFont="1" applyFill="1" applyBorder="1" applyAlignment="1">
      <alignment horizontal="center"/>
    </xf>
    <xf numFmtId="3" fontId="0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21" xfId="0" applyFont="1" applyBorder="1" applyAlignment="1">
      <alignment horizontal="center"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13" xfId="0" applyNumberFormat="1" applyFont="1" applyBorder="1" applyAlignment="1">
      <alignment/>
    </xf>
    <xf numFmtId="0" fontId="23" fillId="0" borderId="23" xfId="0" applyFont="1" applyBorder="1" applyAlignment="1">
      <alignment/>
    </xf>
    <xf numFmtId="0" fontId="23" fillId="0" borderId="0" xfId="0" applyFont="1" applyFill="1" applyBorder="1" applyAlignment="1" applyProtection="1">
      <alignment horizontal="left"/>
      <protection/>
    </xf>
    <xf numFmtId="3" fontId="23" fillId="0" borderId="0" xfId="0" applyNumberFormat="1" applyFont="1" applyFill="1" applyBorder="1" applyAlignment="1" applyProtection="1">
      <alignment horizontal="center"/>
      <protection/>
    </xf>
    <xf numFmtId="3" fontId="23" fillId="0" borderId="15" xfId="0" applyNumberFormat="1" applyFont="1" applyFill="1" applyBorder="1" applyAlignment="1" applyProtection="1">
      <alignment horizontal="right"/>
      <protection/>
    </xf>
    <xf numFmtId="3" fontId="23" fillId="0" borderId="21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3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26" fillId="0" borderId="12" xfId="0" applyFont="1" applyFill="1" applyBorder="1" applyAlignment="1" applyProtection="1">
      <alignment horizontal="center"/>
      <protection/>
    </xf>
    <xf numFmtId="0" fontId="26" fillId="0" borderId="23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3" fontId="23" fillId="0" borderId="13" xfId="0" applyNumberFormat="1" applyFont="1" applyFill="1" applyBorder="1" applyAlignment="1" applyProtection="1">
      <alignment/>
      <protection/>
    </xf>
    <xf numFmtId="0" fontId="23" fillId="0" borderId="23" xfId="0" applyFont="1" applyBorder="1" applyAlignment="1">
      <alignment horizontal="left"/>
    </xf>
    <xf numFmtId="3" fontId="23" fillId="0" borderId="23" xfId="0" applyNumberFormat="1" applyFont="1" applyFill="1" applyBorder="1" applyAlignment="1" applyProtection="1">
      <alignment/>
      <protection/>
    </xf>
    <xf numFmtId="0" fontId="23" fillId="0" borderId="0" xfId="0" applyFont="1" applyBorder="1" applyAlignment="1">
      <alignment horizontal="left"/>
    </xf>
    <xf numFmtId="3" fontId="23" fillId="0" borderId="0" xfId="0" applyNumberFormat="1" applyFont="1" applyFill="1" applyBorder="1" applyAlignment="1" applyProtection="1">
      <alignment/>
      <protection/>
    </xf>
    <xf numFmtId="3" fontId="23" fillId="0" borderId="15" xfId="0" applyNumberFormat="1" applyFont="1" applyFill="1" applyBorder="1" applyAlignment="1" applyProtection="1">
      <alignment/>
      <protection/>
    </xf>
    <xf numFmtId="0" fontId="23" fillId="0" borderId="12" xfId="0" applyFont="1" applyBorder="1" applyAlignment="1">
      <alignment horizontal="left"/>
    </xf>
    <xf numFmtId="3" fontId="23" fillId="0" borderId="12" xfId="0" applyNumberFormat="1" applyFont="1" applyFill="1" applyBorder="1" applyAlignment="1" applyProtection="1">
      <alignment/>
      <protection/>
    </xf>
    <xf numFmtId="164" fontId="24" fillId="0" borderId="12" xfId="0" applyNumberFormat="1" applyFont="1" applyBorder="1" applyAlignment="1">
      <alignment horizontal="right"/>
    </xf>
    <xf numFmtId="164" fontId="24" fillId="0" borderId="10" xfId="0" applyNumberFormat="1" applyFont="1" applyBorder="1" applyAlignment="1">
      <alignment horizontal="right"/>
    </xf>
    <xf numFmtId="164" fontId="24" fillId="0" borderId="23" xfId="0" applyNumberFormat="1" applyFont="1" applyBorder="1" applyAlignment="1">
      <alignment horizontal="right"/>
    </xf>
    <xf numFmtId="164" fontId="24" fillId="0" borderId="24" xfId="0" applyNumberFormat="1" applyFont="1" applyBorder="1" applyAlignment="1">
      <alignment horizontal="right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>
      <alignment/>
    </xf>
    <xf numFmtId="3" fontId="24" fillId="0" borderId="0" xfId="0" applyNumberFormat="1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33" borderId="12" xfId="0" applyFont="1" applyFill="1" applyBorder="1" applyAlignment="1">
      <alignment horizontal="right"/>
    </xf>
    <xf numFmtId="0" fontId="4" fillId="33" borderId="13" xfId="0" applyFont="1" applyFill="1" applyBorder="1" applyAlignment="1">
      <alignment horizontal="right"/>
    </xf>
    <xf numFmtId="0" fontId="4" fillId="33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left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3" fontId="30" fillId="33" borderId="12" xfId="0" applyNumberFormat="1" applyFont="1" applyFill="1" applyBorder="1" applyAlignment="1">
      <alignment horizontal="right" vertical="center" wrapText="1"/>
    </xf>
    <xf numFmtId="3" fontId="30" fillId="33" borderId="23" xfId="0" applyNumberFormat="1" applyFont="1" applyFill="1" applyBorder="1" applyAlignment="1">
      <alignment horizontal="right" vertical="center" wrapText="1"/>
    </xf>
    <xf numFmtId="0" fontId="29" fillId="0" borderId="13" xfId="0" applyFont="1" applyBorder="1" applyAlignment="1">
      <alignment horizontal="right"/>
    </xf>
    <xf numFmtId="0" fontId="29" fillId="0" borderId="23" xfId="0" applyFont="1" applyBorder="1" applyAlignment="1">
      <alignment horizontal="right"/>
    </xf>
    <xf numFmtId="0" fontId="29" fillId="0" borderId="14" xfId="0" applyFont="1" applyBorder="1" applyAlignment="1">
      <alignment horizontal="right"/>
    </xf>
    <xf numFmtId="0" fontId="29" fillId="0" borderId="12" xfId="0" applyFont="1" applyBorder="1" applyAlignment="1">
      <alignment horizontal="right"/>
    </xf>
    <xf numFmtId="0" fontId="7" fillId="0" borderId="23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3" fontId="4" fillId="33" borderId="19" xfId="0" applyNumberFormat="1" applyFont="1" applyFill="1" applyBorder="1" applyAlignment="1">
      <alignment horizontal="right"/>
    </xf>
    <xf numFmtId="3" fontId="4" fillId="33" borderId="16" xfId="0" applyNumberFormat="1" applyFont="1" applyFill="1" applyBorder="1" applyAlignment="1">
      <alignment horizontal="right"/>
    </xf>
    <xf numFmtId="3" fontId="13" fillId="33" borderId="17" xfId="0" applyNumberFormat="1" applyFont="1" applyFill="1" applyBorder="1" applyAlignment="1">
      <alignment/>
    </xf>
    <xf numFmtId="3" fontId="4" fillId="33" borderId="19" xfId="0" applyNumberFormat="1" applyFont="1" applyFill="1" applyBorder="1" applyAlignment="1">
      <alignment/>
    </xf>
    <xf numFmtId="0" fontId="4" fillId="0" borderId="19" xfId="0" applyFont="1" applyBorder="1" applyAlignment="1">
      <alignment horizontal="right"/>
    </xf>
    <xf numFmtId="0" fontId="4" fillId="0" borderId="19" xfId="0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right" vertical="center"/>
    </xf>
    <xf numFmtId="3" fontId="4" fillId="0" borderId="18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9" xfId="0" applyFont="1" applyBorder="1" applyAlignment="1">
      <alignment/>
    </xf>
    <xf numFmtId="0" fontId="4" fillId="33" borderId="14" xfId="0" applyFont="1" applyFill="1" applyBorder="1" applyAlignment="1">
      <alignment/>
    </xf>
    <xf numFmtId="0" fontId="4" fillId="0" borderId="23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19" fillId="0" borderId="12" xfId="0" applyFont="1" applyBorder="1" applyAlignment="1">
      <alignment horizontal="left"/>
    </xf>
    <xf numFmtId="3" fontId="4" fillId="0" borderId="12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3" fontId="13" fillId="0" borderId="11" xfId="0" applyNumberFormat="1" applyFont="1" applyBorder="1" applyAlignment="1">
      <alignment/>
    </xf>
    <xf numFmtId="0" fontId="19" fillId="0" borderId="13" xfId="0" applyFont="1" applyBorder="1" applyAlignment="1">
      <alignment horizontal="left"/>
    </xf>
    <xf numFmtId="3" fontId="4" fillId="0" borderId="13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3" fontId="19" fillId="0" borderId="13" xfId="0" applyNumberFormat="1" applyFont="1" applyBorder="1" applyAlignment="1">
      <alignment horizontal="right"/>
    </xf>
    <xf numFmtId="0" fontId="4" fillId="0" borderId="23" xfId="0" applyFont="1" applyBorder="1" applyAlignment="1">
      <alignment horizontal="center"/>
    </xf>
    <xf numFmtId="0" fontId="19" fillId="0" borderId="23" xfId="0" applyFont="1" applyBorder="1" applyAlignment="1">
      <alignment horizontal="left"/>
    </xf>
    <xf numFmtId="3" fontId="4" fillId="0" borderId="23" xfId="0" applyNumberFormat="1" applyFont="1" applyBorder="1" applyAlignment="1">
      <alignment horizontal="right"/>
    </xf>
    <xf numFmtId="3" fontId="4" fillId="0" borderId="24" xfId="0" applyNumberFormat="1" applyFont="1" applyBorder="1" applyAlignment="1">
      <alignment horizontal="right"/>
    </xf>
    <xf numFmtId="3" fontId="13" fillId="0" borderId="22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164" fontId="4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4" fillId="0" borderId="18" xfId="0" applyNumberFormat="1" applyFont="1" applyBorder="1" applyAlignment="1">
      <alignment/>
    </xf>
    <xf numFmtId="0" fontId="13" fillId="0" borderId="15" xfId="0" applyFont="1" applyBorder="1" applyAlignment="1">
      <alignment/>
    </xf>
    <xf numFmtId="3" fontId="13" fillId="0" borderId="15" xfId="0" applyNumberFormat="1" applyFont="1" applyBorder="1" applyAlignment="1">
      <alignment/>
    </xf>
    <xf numFmtId="164" fontId="4" fillId="0" borderId="14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164" fontId="4" fillId="0" borderId="23" xfId="0" applyNumberFormat="1" applyFont="1" applyBorder="1" applyAlignment="1">
      <alignment horizontal="right"/>
    </xf>
    <xf numFmtId="164" fontId="4" fillId="0" borderId="24" xfId="0" applyNumberFormat="1" applyFont="1" applyBorder="1" applyAlignment="1">
      <alignment horizontal="right"/>
    </xf>
    <xf numFmtId="0" fontId="13" fillId="0" borderId="22" xfId="0" applyFont="1" applyBorder="1" applyAlignment="1">
      <alignment/>
    </xf>
    <xf numFmtId="164" fontId="4" fillId="0" borderId="23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0" fontId="4" fillId="0" borderId="21" xfId="0" applyFont="1" applyBorder="1" applyAlignment="1">
      <alignment horizontal="center"/>
    </xf>
    <xf numFmtId="0" fontId="19" fillId="0" borderId="21" xfId="0" applyFont="1" applyBorder="1" applyAlignment="1">
      <alignment horizontal="left"/>
    </xf>
    <xf numFmtId="164" fontId="4" fillId="0" borderId="21" xfId="0" applyNumberFormat="1" applyFont="1" applyBorder="1" applyAlignment="1">
      <alignment horizontal="right"/>
    </xf>
    <xf numFmtId="0" fontId="13" fillId="0" borderId="21" xfId="0" applyFont="1" applyBorder="1" applyAlignment="1">
      <alignment/>
    </xf>
    <xf numFmtId="164" fontId="4" fillId="0" borderId="21" xfId="0" applyNumberFormat="1" applyFont="1" applyBorder="1" applyAlignment="1">
      <alignment/>
    </xf>
    <xf numFmtId="164" fontId="4" fillId="0" borderId="13" xfId="0" applyNumberFormat="1" applyFont="1" applyBorder="1" applyAlignment="1">
      <alignment horizontal="right"/>
    </xf>
    <xf numFmtId="164" fontId="4" fillId="0" borderId="14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/>
    </xf>
    <xf numFmtId="0" fontId="19" fillId="0" borderId="12" xfId="0" applyFont="1" applyFill="1" applyBorder="1" applyAlignment="1" applyProtection="1">
      <alignment horizontal="left"/>
      <protection/>
    </xf>
    <xf numFmtId="164" fontId="4" fillId="0" borderId="12" xfId="0" applyNumberFormat="1" applyFont="1" applyBorder="1" applyAlignment="1">
      <alignment horizontal="right"/>
    </xf>
    <xf numFmtId="164" fontId="4" fillId="0" borderId="10" xfId="0" applyNumberFormat="1" applyFont="1" applyBorder="1" applyAlignment="1">
      <alignment horizontal="right"/>
    </xf>
    <xf numFmtId="0" fontId="13" fillId="0" borderId="11" xfId="0" applyFont="1" applyBorder="1" applyAlignment="1">
      <alignment/>
    </xf>
    <xf numFmtId="164" fontId="4" fillId="0" borderId="12" xfId="0" applyNumberFormat="1" applyFont="1" applyBorder="1" applyAlignment="1">
      <alignment/>
    </xf>
    <xf numFmtId="0" fontId="19" fillId="0" borderId="13" xfId="0" applyFont="1" applyFill="1" applyBorder="1" applyAlignment="1" applyProtection="1">
      <alignment horizontal="left"/>
      <protection/>
    </xf>
    <xf numFmtId="0" fontId="19" fillId="0" borderId="23" xfId="0" applyFont="1" applyFill="1" applyBorder="1" applyAlignment="1" applyProtection="1">
      <alignment horizontal="left"/>
      <protection/>
    </xf>
    <xf numFmtId="0" fontId="19" fillId="0" borderId="21" xfId="0" applyFont="1" applyFill="1" applyBorder="1" applyAlignment="1" applyProtection="1">
      <alignment horizontal="left"/>
      <protection/>
    </xf>
    <xf numFmtId="164" fontId="4" fillId="0" borderId="24" xfId="0" applyNumberFormat="1" applyFont="1" applyBorder="1" applyAlignment="1">
      <alignment/>
    </xf>
    <xf numFmtId="0" fontId="29" fillId="0" borderId="13" xfId="0" applyFont="1" applyBorder="1" applyAlignment="1">
      <alignment horizontal="center"/>
    </xf>
    <xf numFmtId="0" fontId="29" fillId="0" borderId="14" xfId="0" applyFont="1" applyBorder="1" applyAlignment="1">
      <alignment/>
    </xf>
    <xf numFmtId="0" fontId="11" fillId="0" borderId="12" xfId="0" applyFont="1" applyFill="1" applyBorder="1" applyAlignment="1">
      <alignment horizontal="center" wrapText="1"/>
    </xf>
    <xf numFmtId="0" fontId="29" fillId="0" borderId="15" xfId="0" applyFont="1" applyBorder="1" applyAlignment="1">
      <alignment horizontal="center"/>
    </xf>
    <xf numFmtId="3" fontId="29" fillId="0" borderId="13" xfId="0" applyNumberFormat="1" applyFont="1" applyBorder="1" applyAlignment="1">
      <alignment horizontal="right"/>
    </xf>
    <xf numFmtId="3" fontId="29" fillId="0" borderId="14" xfId="0" applyNumberFormat="1" applyFont="1" applyBorder="1" applyAlignment="1">
      <alignment horizontal="right"/>
    </xf>
    <xf numFmtId="3" fontId="29" fillId="0" borderId="13" xfId="0" applyNumberFormat="1" applyFont="1" applyBorder="1" applyAlignment="1">
      <alignment/>
    </xf>
    <xf numFmtId="3" fontId="29" fillId="0" borderId="14" xfId="0" applyNumberFormat="1" applyFont="1" applyBorder="1" applyAlignment="1">
      <alignment/>
    </xf>
    <xf numFmtId="0" fontId="11" fillId="0" borderId="13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/>
    </xf>
    <xf numFmtId="0" fontId="31" fillId="0" borderId="0" xfId="0" applyFont="1" applyBorder="1" applyAlignment="1">
      <alignment/>
    </xf>
    <xf numFmtId="0" fontId="11" fillId="0" borderId="14" xfId="0" applyFont="1" applyBorder="1" applyAlignment="1">
      <alignment/>
    </xf>
    <xf numFmtId="49" fontId="11" fillId="0" borderId="14" xfId="0" applyNumberFormat="1" applyFont="1" applyBorder="1" applyAlignment="1">
      <alignment/>
    </xf>
    <xf numFmtId="0" fontId="4" fillId="0" borderId="13" xfId="0" applyFont="1" applyFill="1" applyBorder="1" applyAlignment="1">
      <alignment horizontal="center"/>
    </xf>
    <xf numFmtId="0" fontId="29" fillId="0" borderId="23" xfId="0" applyFont="1" applyBorder="1" applyAlignment="1">
      <alignment horizontal="center"/>
    </xf>
    <xf numFmtId="0" fontId="29" fillId="0" borderId="24" xfId="0" applyFont="1" applyBorder="1" applyAlignment="1">
      <alignment/>
    </xf>
    <xf numFmtId="0" fontId="29" fillId="0" borderId="22" xfId="0" applyFont="1" applyBorder="1" applyAlignment="1">
      <alignment horizontal="center"/>
    </xf>
    <xf numFmtId="164" fontId="29" fillId="0" borderId="23" xfId="0" applyNumberFormat="1" applyFont="1" applyBorder="1" applyAlignment="1">
      <alignment horizontal="right"/>
    </xf>
    <xf numFmtId="164" fontId="29" fillId="0" borderId="23" xfId="0" applyNumberFormat="1" applyFont="1" applyBorder="1" applyAlignment="1">
      <alignment/>
    </xf>
    <xf numFmtId="164" fontId="29" fillId="0" borderId="24" xfId="0" applyNumberFormat="1" applyFont="1" applyBorder="1" applyAlignment="1">
      <alignment/>
    </xf>
    <xf numFmtId="0" fontId="29" fillId="0" borderId="0" xfId="0" applyFont="1" applyBorder="1" applyAlignment="1">
      <alignment horizontal="center"/>
    </xf>
    <xf numFmtId="0" fontId="29" fillId="0" borderId="0" xfId="0" applyFont="1" applyBorder="1" applyAlignment="1">
      <alignment/>
    </xf>
    <xf numFmtId="164" fontId="29" fillId="0" borderId="0" xfId="0" applyNumberFormat="1" applyFont="1" applyBorder="1" applyAlignment="1">
      <alignment horizontal="right"/>
    </xf>
    <xf numFmtId="164" fontId="29" fillId="0" borderId="0" xfId="0" applyNumberFormat="1" applyFont="1" applyBorder="1" applyAlignment="1">
      <alignment/>
    </xf>
    <xf numFmtId="0" fontId="29" fillId="0" borderId="12" xfId="0" applyFont="1" applyBorder="1" applyAlignment="1">
      <alignment horizontal="center"/>
    </xf>
    <xf numFmtId="0" fontId="11" fillId="0" borderId="12" xfId="0" applyFont="1" applyBorder="1" applyAlignment="1">
      <alignment/>
    </xf>
    <xf numFmtId="3" fontId="29" fillId="0" borderId="12" xfId="0" applyNumberFormat="1" applyFont="1" applyBorder="1" applyAlignment="1">
      <alignment horizontal="right"/>
    </xf>
    <xf numFmtId="3" fontId="29" fillId="0" borderId="10" xfId="0" applyNumberFormat="1" applyFont="1" applyBorder="1" applyAlignment="1">
      <alignment horizontal="right"/>
    </xf>
    <xf numFmtId="3" fontId="29" fillId="0" borderId="12" xfId="0" applyNumberFormat="1" applyFont="1" applyBorder="1" applyAlignment="1">
      <alignment/>
    </xf>
    <xf numFmtId="164" fontId="29" fillId="0" borderId="20" xfId="0" applyNumberFormat="1" applyFont="1" applyBorder="1" applyAlignment="1">
      <alignment/>
    </xf>
    <xf numFmtId="0" fontId="11" fillId="0" borderId="13" xfId="0" applyFont="1" applyBorder="1" applyAlignment="1">
      <alignment/>
    </xf>
    <xf numFmtId="49" fontId="11" fillId="0" borderId="23" xfId="0" applyNumberFormat="1" applyFont="1" applyBorder="1" applyAlignment="1">
      <alignment/>
    </xf>
    <xf numFmtId="164" fontId="29" fillId="0" borderId="21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horizontal="center"/>
    </xf>
    <xf numFmtId="164" fontId="29" fillId="0" borderId="15" xfId="0" applyNumberFormat="1" applyFont="1" applyBorder="1" applyAlignment="1">
      <alignment/>
    </xf>
    <xf numFmtId="49" fontId="11" fillId="0" borderId="12" xfId="0" applyNumberFormat="1" applyFont="1" applyBorder="1" applyAlignment="1">
      <alignment/>
    </xf>
    <xf numFmtId="0" fontId="4" fillId="0" borderId="12" xfId="0" applyFont="1" applyFill="1" applyBorder="1" applyAlignment="1">
      <alignment horizontal="center"/>
    </xf>
    <xf numFmtId="164" fontId="29" fillId="0" borderId="12" xfId="0" applyNumberFormat="1" applyFont="1" applyBorder="1" applyAlignment="1">
      <alignment horizontal="right"/>
    </xf>
    <xf numFmtId="164" fontId="29" fillId="0" borderId="12" xfId="0" applyNumberFormat="1" applyFont="1" applyBorder="1" applyAlignment="1">
      <alignment/>
    </xf>
    <xf numFmtId="49" fontId="11" fillId="0" borderId="13" xfId="0" applyNumberFormat="1" applyFont="1" applyBorder="1" applyAlignment="1">
      <alignment/>
    </xf>
    <xf numFmtId="164" fontId="29" fillId="0" borderId="13" xfId="0" applyNumberFormat="1" applyFont="1" applyBorder="1" applyAlignment="1">
      <alignment/>
    </xf>
    <xf numFmtId="0" fontId="29" fillId="0" borderId="12" xfId="0" applyFont="1" applyBorder="1" applyAlignment="1">
      <alignment horizontal="left"/>
    </xf>
    <xf numFmtId="3" fontId="29" fillId="0" borderId="11" xfId="0" applyNumberFormat="1" applyFont="1" applyBorder="1" applyAlignment="1">
      <alignment horizontal="right"/>
    </xf>
    <xf numFmtId="3" fontId="7" fillId="0" borderId="20" xfId="0" applyNumberFormat="1" applyFont="1" applyBorder="1" applyAlignment="1">
      <alignment/>
    </xf>
    <xf numFmtId="0" fontId="29" fillId="0" borderId="13" xfId="0" applyFont="1" applyBorder="1" applyAlignment="1">
      <alignment horizontal="left"/>
    </xf>
    <xf numFmtId="3" fontId="29" fillId="0" borderId="15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left"/>
    </xf>
    <xf numFmtId="3" fontId="7" fillId="0" borderId="24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/>
    </xf>
    <xf numFmtId="3" fontId="7" fillId="0" borderId="23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0" fontId="7" fillId="0" borderId="21" xfId="0" applyFont="1" applyBorder="1" applyAlignment="1">
      <alignment horizontal="center"/>
    </xf>
    <xf numFmtId="0" fontId="7" fillId="0" borderId="21" xfId="0" applyFont="1" applyBorder="1" applyAlignment="1">
      <alignment horizontal="left"/>
    </xf>
    <xf numFmtId="0" fontId="4" fillId="0" borderId="21" xfId="0" applyFont="1" applyFill="1" applyBorder="1" applyAlignment="1">
      <alignment horizontal="center"/>
    </xf>
    <xf numFmtId="3" fontId="7" fillId="0" borderId="21" xfId="0" applyNumberFormat="1" applyFont="1" applyBorder="1" applyAlignment="1">
      <alignment horizontal="right"/>
    </xf>
    <xf numFmtId="3" fontId="32" fillId="0" borderId="21" xfId="0" applyNumberFormat="1" applyFont="1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7" fillId="0" borderId="18" xfId="0" applyFont="1" applyBorder="1" applyAlignment="1">
      <alignment/>
    </xf>
    <xf numFmtId="0" fontId="4" fillId="0" borderId="19" xfId="0" applyFont="1" applyBorder="1" applyAlignment="1">
      <alignment horizontal="left"/>
    </xf>
    <xf numFmtId="0" fontId="4" fillId="0" borderId="0" xfId="0" applyFont="1" applyAlignment="1">
      <alignment/>
    </xf>
    <xf numFmtId="0" fontId="7" fillId="0" borderId="0" xfId="0" applyFont="1" applyAlignment="1">
      <alignment horizontal="left"/>
    </xf>
    <xf numFmtId="0" fontId="31" fillId="0" borderId="0" xfId="0" applyFont="1" applyAlignment="1">
      <alignment horizontal="center" vertical="center"/>
    </xf>
    <xf numFmtId="0" fontId="29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9" xfId="0" applyFont="1" applyBorder="1" applyAlignment="1">
      <alignment horizontal="center" vertical="center" textRotation="180" wrapText="1"/>
    </xf>
    <xf numFmtId="0" fontId="0" fillId="0" borderId="19" xfId="0" applyFont="1" applyBorder="1" applyAlignment="1">
      <alignment horizontal="center" vertical="center" textRotation="180"/>
    </xf>
    <xf numFmtId="0" fontId="0" fillId="0" borderId="19" xfId="0" applyFont="1" applyBorder="1" applyAlignment="1">
      <alignment horizontal="center"/>
    </xf>
    <xf numFmtId="0" fontId="0" fillId="0" borderId="0" xfId="0" applyFont="1" applyAlignment="1">
      <alignment horizontal="center" vertical="center" textRotation="180"/>
    </xf>
    <xf numFmtId="0" fontId="0" fillId="0" borderId="0" xfId="0" applyFont="1" applyAlignment="1">
      <alignment textRotation="180"/>
    </xf>
    <xf numFmtId="0" fontId="34" fillId="0" borderId="19" xfId="0" applyFont="1" applyBorder="1" applyAlignment="1">
      <alignment/>
    </xf>
    <xf numFmtId="0" fontId="34" fillId="0" borderId="19" xfId="0" applyFont="1" applyBorder="1" applyAlignment="1">
      <alignment horizontal="center"/>
    </xf>
    <xf numFmtId="0" fontId="34" fillId="0" borderId="0" xfId="0" applyFont="1" applyAlignment="1">
      <alignment/>
    </xf>
    <xf numFmtId="0" fontId="13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35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1" xfId="0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0" fontId="0" fillId="0" borderId="14" xfId="0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13" fillId="0" borderId="20" xfId="0" applyFont="1" applyBorder="1" applyAlignment="1">
      <alignment/>
    </xf>
    <xf numFmtId="0" fontId="16" fillId="0" borderId="13" xfId="0" applyFont="1" applyFill="1" applyBorder="1" applyAlignment="1" applyProtection="1">
      <alignment horizontal="left"/>
      <protection/>
    </xf>
    <xf numFmtId="0" fontId="16" fillId="0" borderId="23" xfId="0" applyFont="1" applyFill="1" applyBorder="1" applyAlignment="1" applyProtection="1">
      <alignment horizontal="left"/>
      <protection/>
    </xf>
    <xf numFmtId="0" fontId="16" fillId="0" borderId="0" xfId="0" applyFont="1" applyFill="1" applyBorder="1" applyAlignment="1" applyProtection="1">
      <alignment horizontal="left"/>
      <protection/>
    </xf>
    <xf numFmtId="0" fontId="16" fillId="0" borderId="13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35" fillId="0" borderId="21" xfId="0" applyFont="1" applyBorder="1" applyAlignment="1">
      <alignment/>
    </xf>
    <xf numFmtId="0" fontId="25" fillId="0" borderId="13" xfId="0" applyFont="1" applyBorder="1" applyAlignment="1">
      <alignment/>
    </xf>
    <xf numFmtId="0" fontId="25" fillId="0" borderId="0" xfId="0" applyFont="1" applyBorder="1" applyAlignment="1">
      <alignment/>
    </xf>
    <xf numFmtId="0" fontId="4" fillId="0" borderId="0" xfId="0" applyFont="1" applyAlignment="1">
      <alignment horizontal="left" indent="15"/>
    </xf>
    <xf numFmtId="0" fontId="2" fillId="0" borderId="0" xfId="0" applyFont="1" applyAlignment="1">
      <alignment horizontal="left" indent="15"/>
    </xf>
    <xf numFmtId="0" fontId="4" fillId="33" borderId="19" xfId="0" applyFont="1" applyFill="1" applyBorder="1" applyAlignment="1">
      <alignment/>
    </xf>
    <xf numFmtId="0" fontId="36" fillId="33" borderId="19" xfId="0" applyFont="1" applyFill="1" applyBorder="1" applyAlignment="1">
      <alignment horizontal="center"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 horizontal="center"/>
    </xf>
    <xf numFmtId="0" fontId="22" fillId="0" borderId="13" xfId="0" applyFont="1" applyBorder="1" applyAlignment="1">
      <alignment/>
    </xf>
    <xf numFmtId="3" fontId="22" fillId="0" borderId="13" xfId="0" applyNumberFormat="1" applyFont="1" applyBorder="1" applyAlignment="1">
      <alignment/>
    </xf>
    <xf numFmtId="0" fontId="23" fillId="0" borderId="13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2" xfId="0" applyFont="1" applyBorder="1" applyAlignment="1">
      <alignment/>
    </xf>
    <xf numFmtId="3" fontId="22" fillId="0" borderId="12" xfId="0" applyNumberFormat="1" applyFont="1" applyBorder="1" applyAlignment="1">
      <alignment/>
    </xf>
    <xf numFmtId="49" fontId="23" fillId="0" borderId="12" xfId="0" applyNumberFormat="1" applyFont="1" applyBorder="1" applyAlignment="1">
      <alignment/>
    </xf>
    <xf numFmtId="0" fontId="23" fillId="0" borderId="13" xfId="0" applyNumberFormat="1" applyFont="1" applyBorder="1" applyAlignment="1">
      <alignment/>
    </xf>
    <xf numFmtId="49" fontId="23" fillId="0" borderId="13" xfId="0" applyNumberFormat="1" applyFont="1" applyBorder="1" applyAlignment="1">
      <alignment/>
    </xf>
    <xf numFmtId="3" fontId="22" fillId="0" borderId="11" xfId="0" applyNumberFormat="1" applyFont="1" applyBorder="1" applyAlignment="1">
      <alignment/>
    </xf>
    <xf numFmtId="49" fontId="23" fillId="0" borderId="12" xfId="0" applyNumberFormat="1" applyFont="1" applyBorder="1" applyAlignment="1">
      <alignment horizontal="left" indent="4"/>
    </xf>
    <xf numFmtId="0" fontId="22" fillId="0" borderId="24" xfId="0" applyFont="1" applyBorder="1" applyAlignment="1">
      <alignment horizontal="center"/>
    </xf>
    <xf numFmtId="0" fontId="22" fillId="0" borderId="23" xfId="0" applyFont="1" applyBorder="1" applyAlignment="1">
      <alignment/>
    </xf>
    <xf numFmtId="3" fontId="22" fillId="0" borderId="22" xfId="0" applyNumberFormat="1" applyFont="1" applyBorder="1" applyAlignment="1">
      <alignment/>
    </xf>
    <xf numFmtId="49" fontId="23" fillId="0" borderId="23" xfId="0" applyNumberFormat="1" applyFont="1" applyBorder="1" applyAlignment="1">
      <alignment horizontal="left" indent="4"/>
    </xf>
    <xf numFmtId="0" fontId="22" fillId="0" borderId="14" xfId="0" applyFont="1" applyBorder="1" applyAlignment="1">
      <alignment horizontal="center"/>
    </xf>
    <xf numFmtId="0" fontId="17" fillId="0" borderId="13" xfId="0" applyFont="1" applyBorder="1" applyAlignment="1">
      <alignment/>
    </xf>
    <xf numFmtId="3" fontId="17" fillId="0" borderId="15" xfId="0" applyNumberFormat="1" applyFont="1" applyBorder="1" applyAlignment="1">
      <alignment/>
    </xf>
    <xf numFmtId="49" fontId="23" fillId="0" borderId="13" xfId="0" applyNumberFormat="1" applyFont="1" applyBorder="1" applyAlignment="1">
      <alignment horizontal="left" indent="4"/>
    </xf>
    <xf numFmtId="3" fontId="23" fillId="0" borderId="15" xfId="0" applyNumberFormat="1" applyFont="1" applyBorder="1" applyAlignment="1">
      <alignment/>
    </xf>
    <xf numFmtId="49" fontId="23" fillId="0" borderId="13" xfId="0" applyNumberFormat="1" applyFont="1" applyBorder="1" applyAlignment="1">
      <alignment horizontal="left"/>
    </xf>
    <xf numFmtId="49" fontId="23" fillId="0" borderId="13" xfId="0" applyNumberFormat="1" applyFont="1" applyBorder="1" applyAlignment="1">
      <alignment/>
    </xf>
    <xf numFmtId="3" fontId="23" fillId="0" borderId="15" xfId="0" applyNumberFormat="1" applyFont="1" applyBorder="1" applyAlignment="1">
      <alignment/>
    </xf>
    <xf numFmtId="3" fontId="22" fillId="0" borderId="15" xfId="0" applyNumberFormat="1" applyFont="1" applyBorder="1" applyAlignment="1">
      <alignment/>
    </xf>
    <xf numFmtId="3" fontId="17" fillId="0" borderId="15" xfId="0" applyNumberFormat="1" applyFont="1" applyBorder="1" applyAlignment="1">
      <alignment/>
    </xf>
    <xf numFmtId="3" fontId="23" fillId="0" borderId="15" xfId="0" applyNumberFormat="1" applyFont="1" applyBorder="1" applyAlignment="1">
      <alignment/>
    </xf>
    <xf numFmtId="49" fontId="23" fillId="0" borderId="23" xfId="0" applyNumberFormat="1" applyFont="1" applyBorder="1" applyAlignment="1">
      <alignment/>
    </xf>
    <xf numFmtId="0" fontId="22" fillId="0" borderId="14" xfId="0" applyFont="1" applyBorder="1" applyAlignment="1">
      <alignment/>
    </xf>
    <xf numFmtId="3" fontId="22" fillId="0" borderId="12" xfId="0" applyNumberFormat="1" applyFont="1" applyBorder="1" applyAlignment="1">
      <alignment/>
    </xf>
    <xf numFmtId="0" fontId="6" fillId="0" borderId="0" xfId="0" applyFont="1" applyAlignment="1">
      <alignment/>
    </xf>
    <xf numFmtId="0" fontId="22" fillId="0" borderId="14" xfId="0" applyFont="1" applyBorder="1" applyAlignment="1">
      <alignment/>
    </xf>
    <xf numFmtId="3" fontId="22" fillId="0" borderId="13" xfId="0" applyNumberFormat="1" applyFont="1" applyBorder="1" applyAlignment="1">
      <alignment/>
    </xf>
    <xf numFmtId="0" fontId="22" fillId="0" borderId="23" xfId="0" applyFont="1" applyBorder="1" applyAlignment="1">
      <alignment horizontal="center"/>
    </xf>
    <xf numFmtId="0" fontId="22" fillId="0" borderId="24" xfId="0" applyFont="1" applyBorder="1" applyAlignment="1">
      <alignment/>
    </xf>
    <xf numFmtId="0" fontId="23" fillId="0" borderId="23" xfId="0" applyNumberFormat="1" applyFont="1" applyBorder="1" applyAlignment="1">
      <alignment/>
    </xf>
    <xf numFmtId="0" fontId="1" fillId="0" borderId="14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left"/>
    </xf>
    <xf numFmtId="0" fontId="1" fillId="0" borderId="24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NumberFormat="1" applyFont="1" applyBorder="1" applyAlignment="1">
      <alignment/>
    </xf>
    <xf numFmtId="0" fontId="1" fillId="0" borderId="22" xfId="0" applyNumberFormat="1" applyFont="1" applyBorder="1" applyAlignment="1">
      <alignment/>
    </xf>
    <xf numFmtId="0" fontId="4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1" fillId="0" borderId="16" xfId="0" applyNumberFormat="1" applyFont="1" applyBorder="1" applyAlignment="1">
      <alignment/>
    </xf>
    <xf numFmtId="0" fontId="1" fillId="0" borderId="18" xfId="0" applyNumberFormat="1" applyFont="1" applyBorder="1" applyAlignment="1">
      <alignment/>
    </xf>
    <xf numFmtId="0" fontId="1" fillId="0" borderId="17" xfId="0" applyNumberFormat="1" applyFont="1" applyBorder="1" applyAlignment="1">
      <alignment/>
    </xf>
    <xf numFmtId="0" fontId="1" fillId="0" borderId="14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  <xf numFmtId="3" fontId="1" fillId="0" borderId="13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0" fontId="1" fillId="0" borderId="14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15" xfId="0" applyNumberFormat="1" applyFont="1" applyBorder="1" applyAlignment="1">
      <alignment horizontal="center" wrapText="1"/>
    </xf>
    <xf numFmtId="0" fontId="1" fillId="0" borderId="14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 wrapText="1"/>
    </xf>
    <xf numFmtId="0" fontId="1" fillId="0" borderId="15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2" fontId="1" fillId="0" borderId="14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0" fillId="0" borderId="2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3" fontId="1" fillId="0" borderId="12" xfId="0" applyNumberFormat="1" applyFont="1" applyBorder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33" borderId="12" xfId="0" applyNumberFormat="1" applyFont="1" applyFill="1" applyBorder="1" applyAlignment="1">
      <alignment horizontal="center" wrapText="1"/>
    </xf>
    <xf numFmtId="0" fontId="4" fillId="33" borderId="13" xfId="0" applyNumberFormat="1" applyFont="1" applyFill="1" applyBorder="1" applyAlignment="1">
      <alignment horizontal="center" wrapText="1"/>
    </xf>
    <xf numFmtId="0" fontId="4" fillId="33" borderId="23" xfId="0" applyNumberFormat="1" applyFont="1" applyFill="1" applyBorder="1" applyAlignment="1">
      <alignment horizontal="center" wrapText="1"/>
    </xf>
    <xf numFmtId="0" fontId="4" fillId="33" borderId="10" xfId="0" applyNumberFormat="1" applyFont="1" applyFill="1" applyBorder="1" applyAlignment="1">
      <alignment horizontal="center" wrapText="1"/>
    </xf>
    <xf numFmtId="0" fontId="4" fillId="33" borderId="14" xfId="0" applyNumberFormat="1" applyFont="1" applyFill="1" applyBorder="1" applyAlignment="1">
      <alignment horizontal="center" wrapText="1"/>
    </xf>
    <xf numFmtId="0" fontId="4" fillId="33" borderId="24" xfId="0" applyNumberFormat="1" applyFont="1" applyFill="1" applyBorder="1" applyAlignment="1">
      <alignment horizontal="center" wrapText="1"/>
    </xf>
    <xf numFmtId="0" fontId="3" fillId="0" borderId="0" xfId="0" applyNumberFormat="1" applyFont="1" applyAlignment="1">
      <alignment horizontal="center"/>
    </xf>
    <xf numFmtId="0" fontId="4" fillId="33" borderId="19" xfId="0" applyNumberFormat="1" applyFont="1" applyFill="1" applyBorder="1" applyAlignment="1">
      <alignment horizontal="center" vertical="center"/>
    </xf>
    <xf numFmtId="0" fontId="1" fillId="33" borderId="19" xfId="0" applyNumberFormat="1" applyFont="1" applyFill="1" applyBorder="1" applyAlignment="1">
      <alignment horizontal="center" vertical="center"/>
    </xf>
    <xf numFmtId="0" fontId="1" fillId="33" borderId="12" xfId="0" applyNumberFormat="1" applyFont="1" applyFill="1" applyBorder="1" applyAlignment="1">
      <alignment horizontal="center" vertical="center"/>
    </xf>
    <xf numFmtId="0" fontId="1" fillId="33" borderId="13" xfId="0" applyNumberFormat="1" applyFont="1" applyFill="1" applyBorder="1" applyAlignment="1">
      <alignment horizontal="center" vertical="center"/>
    </xf>
    <xf numFmtId="0" fontId="1" fillId="33" borderId="23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0" fontId="4" fillId="33" borderId="14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33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3" fontId="12" fillId="0" borderId="12" xfId="0" applyNumberFormat="1" applyFont="1" applyBorder="1" applyAlignment="1">
      <alignment vertical="center"/>
    </xf>
    <xf numFmtId="3" fontId="12" fillId="0" borderId="13" xfId="0" applyNumberFormat="1" applyFont="1" applyBorder="1" applyAlignment="1">
      <alignment vertical="center"/>
    </xf>
    <xf numFmtId="0" fontId="3" fillId="0" borderId="16" xfId="0" applyFont="1" applyBorder="1" applyAlignment="1">
      <alignment/>
    </xf>
    <xf numFmtId="0" fontId="0" fillId="0" borderId="18" xfId="0" applyBorder="1" applyAlignment="1">
      <alignment/>
    </xf>
    <xf numFmtId="3" fontId="12" fillId="0" borderId="14" xfId="0" applyNumberFormat="1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2" fillId="0" borderId="13" xfId="0" applyFont="1" applyFill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3" fillId="33" borderId="12" xfId="0" applyFont="1" applyFill="1" applyBorder="1" applyAlignment="1">
      <alignment horizontal="center" wrapText="1"/>
    </xf>
    <xf numFmtId="0" fontId="3" fillId="33" borderId="23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24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13" fillId="33" borderId="23" xfId="0" applyFont="1" applyFill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2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left"/>
    </xf>
    <xf numFmtId="0" fontId="22" fillId="0" borderId="21" xfId="0" applyFont="1" applyBorder="1" applyAlignment="1">
      <alignment horizontal="left"/>
    </xf>
    <xf numFmtId="0" fontId="22" fillId="0" borderId="22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20" xfId="0" applyBorder="1" applyAlignment="1">
      <alignment/>
    </xf>
    <xf numFmtId="0" fontId="4" fillId="0" borderId="19" xfId="0" applyFont="1" applyBorder="1" applyAlignment="1">
      <alignment/>
    </xf>
    <xf numFmtId="0" fontId="4" fillId="0" borderId="16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2" fillId="0" borderId="15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7" xfId="0" applyFont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20" fillId="33" borderId="12" xfId="0" applyFont="1" applyFill="1" applyBorder="1" applyAlignment="1">
      <alignment horizontal="center" wrapText="1"/>
    </xf>
    <xf numFmtId="0" fontId="20" fillId="33" borderId="23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  <xf numFmtId="0" fontId="4" fillId="33" borderId="23" xfId="0" applyFont="1" applyFill="1" applyBorder="1" applyAlignment="1">
      <alignment horizontal="center" wrapText="1"/>
    </xf>
    <xf numFmtId="0" fontId="19" fillId="33" borderId="12" xfId="0" applyFont="1" applyFill="1" applyBorder="1" applyAlignment="1">
      <alignment horizontal="center" wrapText="1"/>
    </xf>
    <xf numFmtId="0" fontId="19" fillId="33" borderId="23" xfId="0" applyFont="1" applyFill="1" applyBorder="1" applyAlignment="1">
      <alignment horizontal="center" wrapText="1"/>
    </xf>
    <xf numFmtId="0" fontId="19" fillId="33" borderId="12" xfId="0" applyFont="1" applyFill="1" applyBorder="1" applyAlignment="1">
      <alignment horizontal="center" wrapText="1"/>
    </xf>
    <xf numFmtId="0" fontId="19" fillId="33" borderId="23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wrapText="1"/>
    </xf>
    <xf numFmtId="0" fontId="4" fillId="33" borderId="24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wrapText="1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0" fontId="2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24" fillId="0" borderId="0" xfId="0" applyFont="1" applyBorder="1" applyAlignment="1">
      <alignment horizontal="left" wrapText="1"/>
    </xf>
    <xf numFmtId="0" fontId="25" fillId="0" borderId="0" xfId="0" applyFont="1" applyBorder="1" applyAlignment="1">
      <alignment/>
    </xf>
    <xf numFmtId="0" fontId="23" fillId="0" borderId="14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23" fillId="0" borderId="10" xfId="0" applyFont="1" applyFill="1" applyBorder="1" applyAlignment="1">
      <alignment horizontal="right"/>
    </xf>
    <xf numFmtId="0" fontId="0" fillId="0" borderId="20" xfId="0" applyFont="1" applyBorder="1" applyAlignment="1">
      <alignment/>
    </xf>
    <xf numFmtId="0" fontId="0" fillId="0" borderId="11" xfId="0" applyFont="1" applyBorder="1" applyAlignment="1">
      <alignment/>
    </xf>
    <xf numFmtId="164" fontId="1" fillId="0" borderId="10" xfId="0" applyNumberFormat="1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64" fontId="6" fillId="0" borderId="24" xfId="0" applyNumberFormat="1" applyFont="1" applyBorder="1" applyAlignment="1">
      <alignment horizontal="center" vertical="center"/>
    </xf>
    <xf numFmtId="164" fontId="6" fillId="0" borderId="21" xfId="0" applyNumberFormat="1" applyFont="1" applyBorder="1" applyAlignment="1">
      <alignment horizontal="center" vertical="center"/>
    </xf>
    <xf numFmtId="164" fontId="6" fillId="0" borderId="22" xfId="0" applyNumberFormat="1" applyFont="1" applyBorder="1" applyAlignment="1">
      <alignment horizontal="center" vertical="center"/>
    </xf>
    <xf numFmtId="3" fontId="22" fillId="0" borderId="12" xfId="0" applyNumberFormat="1" applyFont="1" applyBorder="1" applyAlignment="1">
      <alignment horizontal="right" vertical="center"/>
    </xf>
    <xf numFmtId="3" fontId="13" fillId="0" borderId="23" xfId="0" applyNumberFormat="1" applyFont="1" applyBorder="1" applyAlignment="1">
      <alignment horizontal="right" vertical="center"/>
    </xf>
    <xf numFmtId="0" fontId="23" fillId="0" borderId="16" xfId="0" applyFont="1" applyFill="1" applyBorder="1" applyAlignment="1">
      <alignment horizontal="right"/>
    </xf>
    <xf numFmtId="0" fontId="23" fillId="0" borderId="18" xfId="0" applyFont="1" applyFill="1" applyBorder="1" applyAlignment="1">
      <alignment horizontal="right"/>
    </xf>
    <xf numFmtId="0" fontId="23" fillId="0" borderId="17" xfId="0" applyFont="1" applyFill="1" applyBorder="1" applyAlignment="1">
      <alignment horizontal="right"/>
    </xf>
    <xf numFmtId="0" fontId="23" fillId="0" borderId="16" xfId="0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22" fillId="33" borderId="16" xfId="0" applyFont="1" applyFill="1" applyBorder="1" applyAlignment="1" applyProtection="1">
      <alignment horizontal="center"/>
      <protection/>
    </xf>
    <xf numFmtId="0" fontId="23" fillId="0" borderId="18" xfId="0" applyFont="1" applyBorder="1" applyAlignment="1" applyProtection="1">
      <alignment horizontal="center"/>
      <protection/>
    </xf>
    <xf numFmtId="0" fontId="23" fillId="0" borderId="17" xfId="0" applyFont="1" applyBorder="1" applyAlignment="1" applyProtection="1">
      <alignment horizontal="center"/>
      <protection/>
    </xf>
    <xf numFmtId="0" fontId="23" fillId="33" borderId="18" xfId="0" applyFont="1" applyFill="1" applyBorder="1" applyAlignment="1" applyProtection="1">
      <alignment horizontal="center"/>
      <protection/>
    </xf>
    <xf numFmtId="0" fontId="23" fillId="33" borderId="17" xfId="0" applyFont="1" applyFill="1" applyBorder="1" applyAlignment="1" applyProtection="1">
      <alignment horizontal="center"/>
      <protection/>
    </xf>
    <xf numFmtId="0" fontId="7" fillId="0" borderId="0" xfId="0" applyFont="1" applyAlignment="1">
      <alignment horizontal="left"/>
    </xf>
    <xf numFmtId="0" fontId="33" fillId="0" borderId="0" xfId="0" applyFont="1" applyAlignment="1">
      <alignment/>
    </xf>
    <xf numFmtId="0" fontId="32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left" vertical="center" wrapText="1"/>
    </xf>
    <xf numFmtId="0" fontId="31" fillId="0" borderId="0" xfId="0" applyFont="1" applyAlignment="1">
      <alignment/>
    </xf>
    <xf numFmtId="0" fontId="29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11" fillId="0" borderId="0" xfId="0" applyFont="1" applyAlignment="1">
      <alignment/>
    </xf>
    <xf numFmtId="0" fontId="4" fillId="0" borderId="0" xfId="0" applyFont="1" applyAlignment="1">
      <alignment horizontal="left"/>
    </xf>
    <xf numFmtId="0" fontId="13" fillId="0" borderId="0" xfId="0" applyFont="1" applyAlignment="1">
      <alignment/>
    </xf>
    <xf numFmtId="0" fontId="4" fillId="33" borderId="16" xfId="0" applyFont="1" applyFill="1" applyBorder="1" applyAlignment="1">
      <alignment horizontal="left"/>
    </xf>
    <xf numFmtId="0" fontId="13" fillId="0" borderId="18" xfId="0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0" fontId="7" fillId="0" borderId="16" xfId="0" applyFont="1" applyBorder="1" applyAlignment="1">
      <alignment horizontal="right"/>
    </xf>
    <xf numFmtId="0" fontId="32" fillId="0" borderId="18" xfId="0" applyFont="1" applyBorder="1" applyAlignment="1">
      <alignment/>
    </xf>
    <xf numFmtId="0" fontId="32" fillId="0" borderId="21" xfId="0" applyFont="1" applyBorder="1" applyAlignment="1">
      <alignment/>
    </xf>
    <xf numFmtId="0" fontId="32" fillId="0" borderId="17" xfId="0" applyFont="1" applyBorder="1" applyAlignment="1">
      <alignment/>
    </xf>
    <xf numFmtId="3" fontId="4" fillId="0" borderId="16" xfId="0" applyNumberFormat="1" applyFont="1" applyBorder="1" applyAlignment="1">
      <alignment horizontal="right" vertical="center"/>
    </xf>
    <xf numFmtId="3" fontId="4" fillId="0" borderId="17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3" fontId="11" fillId="33" borderId="20" xfId="0" applyNumberFormat="1" applyFont="1" applyFill="1" applyBorder="1" applyAlignment="1">
      <alignment horizontal="right" vertical="center" wrapText="1"/>
    </xf>
    <xf numFmtId="3" fontId="11" fillId="33" borderId="21" xfId="0" applyNumberFormat="1" applyFont="1" applyFill="1" applyBorder="1" applyAlignment="1">
      <alignment horizontal="right" vertical="center" wrapText="1"/>
    </xf>
    <xf numFmtId="3" fontId="29" fillId="0" borderId="10" xfId="0" applyNumberFormat="1" applyFont="1" applyBorder="1" applyAlignment="1">
      <alignment horizontal="right"/>
    </xf>
    <xf numFmtId="3" fontId="31" fillId="0" borderId="11" xfId="0" applyNumberFormat="1" applyFont="1" applyBorder="1" applyAlignment="1">
      <alignment horizontal="right"/>
    </xf>
    <xf numFmtId="3" fontId="29" fillId="0" borderId="14" xfId="0" applyNumberFormat="1" applyFont="1" applyBorder="1" applyAlignment="1">
      <alignment horizontal="right"/>
    </xf>
    <xf numFmtId="3" fontId="31" fillId="0" borderId="15" xfId="0" applyNumberFormat="1" applyFont="1" applyBorder="1" applyAlignment="1">
      <alignment/>
    </xf>
    <xf numFmtId="3" fontId="7" fillId="0" borderId="24" xfId="0" applyNumberFormat="1" applyFont="1" applyBorder="1" applyAlignment="1">
      <alignment horizontal="right"/>
    </xf>
    <xf numFmtId="3" fontId="32" fillId="0" borderId="22" xfId="0" applyNumberFormat="1" applyFont="1" applyBorder="1" applyAlignment="1">
      <alignment/>
    </xf>
    <xf numFmtId="3" fontId="30" fillId="33" borderId="10" xfId="0" applyNumberFormat="1" applyFont="1" applyFill="1" applyBorder="1" applyAlignment="1">
      <alignment horizontal="right" vertical="center" wrapText="1"/>
    </xf>
    <xf numFmtId="3" fontId="30" fillId="33" borderId="11" xfId="0" applyNumberFormat="1" applyFont="1" applyFill="1" applyBorder="1" applyAlignment="1">
      <alignment horizontal="right" vertical="center" wrapText="1"/>
    </xf>
    <xf numFmtId="3" fontId="30" fillId="33" borderId="24" xfId="0" applyNumberFormat="1" applyFont="1" applyFill="1" applyBorder="1" applyAlignment="1">
      <alignment horizontal="right" vertical="center" wrapText="1"/>
    </xf>
    <xf numFmtId="3" fontId="30" fillId="33" borderId="22" xfId="0" applyNumberFormat="1" applyFont="1" applyFill="1" applyBorder="1" applyAlignment="1">
      <alignment horizontal="right" vertical="center" wrapText="1"/>
    </xf>
    <xf numFmtId="3" fontId="30" fillId="33" borderId="12" xfId="0" applyNumberFormat="1" applyFont="1" applyFill="1" applyBorder="1" applyAlignment="1">
      <alignment horizontal="right" vertical="center" wrapText="1"/>
    </xf>
    <xf numFmtId="3" fontId="30" fillId="33" borderId="23" xfId="0" applyNumberFormat="1" applyFont="1" applyFill="1" applyBorder="1" applyAlignment="1">
      <alignment horizontal="right" vertical="center" wrapText="1"/>
    </xf>
    <xf numFmtId="3" fontId="11" fillId="33" borderId="12" xfId="0" applyNumberFormat="1" applyFont="1" applyFill="1" applyBorder="1" applyAlignment="1">
      <alignment horizontal="right" vertical="center" wrapText="1"/>
    </xf>
    <xf numFmtId="3" fontId="11" fillId="33" borderId="23" xfId="0" applyNumberFormat="1" applyFont="1" applyFill="1" applyBorder="1" applyAlignment="1">
      <alignment horizontal="right" vertical="center" wrapText="1"/>
    </xf>
    <xf numFmtId="0" fontId="29" fillId="33" borderId="10" xfId="0" applyFont="1" applyFill="1" applyBorder="1" applyAlignment="1">
      <alignment horizontal="left" wrapText="1"/>
    </xf>
    <xf numFmtId="0" fontId="30" fillId="33" borderId="20" xfId="0" applyFont="1" applyFill="1" applyBorder="1" applyAlignment="1">
      <alignment horizontal="left" wrapText="1"/>
    </xf>
    <xf numFmtId="0" fontId="30" fillId="33" borderId="11" xfId="0" applyFont="1" applyFill="1" applyBorder="1" applyAlignment="1">
      <alignment horizontal="left" wrapText="1"/>
    </xf>
    <xf numFmtId="0" fontId="30" fillId="33" borderId="24" xfId="0" applyFont="1" applyFill="1" applyBorder="1" applyAlignment="1">
      <alignment horizontal="left" wrapText="1"/>
    </xf>
    <xf numFmtId="0" fontId="30" fillId="33" borderId="21" xfId="0" applyFont="1" applyFill="1" applyBorder="1" applyAlignment="1">
      <alignment horizontal="left" wrapText="1"/>
    </xf>
    <xf numFmtId="0" fontId="30" fillId="33" borderId="22" xfId="0" applyFont="1" applyFill="1" applyBorder="1" applyAlignment="1">
      <alignment horizontal="left" wrapText="1"/>
    </xf>
    <xf numFmtId="0" fontId="30" fillId="33" borderId="12" xfId="0" applyFont="1" applyFill="1" applyBorder="1" applyAlignment="1">
      <alignment horizontal="center" wrapText="1"/>
    </xf>
    <xf numFmtId="0" fontId="30" fillId="33" borderId="23" xfId="0" applyFont="1" applyFill="1" applyBorder="1" applyAlignment="1">
      <alignment horizontal="center" wrapText="1"/>
    </xf>
    <xf numFmtId="0" fontId="30" fillId="33" borderId="12" xfId="0" applyFont="1" applyFill="1" applyBorder="1" applyAlignment="1">
      <alignment horizontal="center" vertical="center" wrapText="1"/>
    </xf>
    <xf numFmtId="0" fontId="30" fillId="33" borderId="23" xfId="0" applyFont="1" applyFill="1" applyBorder="1" applyAlignment="1">
      <alignment horizontal="center" vertical="center" wrapText="1"/>
    </xf>
    <xf numFmtId="164" fontId="29" fillId="0" borderId="24" xfId="0" applyNumberFormat="1" applyFont="1" applyBorder="1" applyAlignment="1">
      <alignment horizontal="right"/>
    </xf>
    <xf numFmtId="0" fontId="13" fillId="0" borderId="22" xfId="0" applyFont="1" applyBorder="1" applyAlignment="1">
      <alignment/>
    </xf>
    <xf numFmtId="164" fontId="29" fillId="0" borderId="10" xfId="0" applyNumberFormat="1" applyFont="1" applyBorder="1" applyAlignment="1">
      <alignment horizontal="right"/>
    </xf>
    <xf numFmtId="0" fontId="13" fillId="0" borderId="11" xfId="0" applyFont="1" applyBorder="1" applyAlignment="1">
      <alignment/>
    </xf>
    <xf numFmtId="164" fontId="29" fillId="0" borderId="14" xfId="0" applyNumberFormat="1" applyFont="1" applyBorder="1" applyAlignment="1">
      <alignment horizontal="right"/>
    </xf>
    <xf numFmtId="0" fontId="13" fillId="0" borderId="15" xfId="0" applyFont="1" applyBorder="1" applyAlignment="1">
      <alignment/>
    </xf>
    <xf numFmtId="0" fontId="31" fillId="0" borderId="22" xfId="0" applyFont="1" applyBorder="1" applyAlignment="1">
      <alignment/>
    </xf>
    <xf numFmtId="3" fontId="13" fillId="0" borderId="11" xfId="0" applyNumberFormat="1" applyFont="1" applyBorder="1" applyAlignment="1">
      <alignment/>
    </xf>
    <xf numFmtId="3" fontId="13" fillId="0" borderId="15" xfId="0" applyNumberFormat="1" applyFont="1" applyBorder="1" applyAlignment="1">
      <alignment/>
    </xf>
    <xf numFmtId="0" fontId="29" fillId="0" borderId="16" xfId="0" applyFont="1" applyBorder="1" applyAlignment="1">
      <alignment horizontal="right"/>
    </xf>
    <xf numFmtId="0" fontId="31" fillId="0" borderId="18" xfId="0" applyFont="1" applyBorder="1" applyAlignment="1">
      <alignment/>
    </xf>
    <xf numFmtId="0" fontId="31" fillId="0" borderId="0" xfId="0" applyFont="1" applyBorder="1" applyAlignment="1">
      <alignment/>
    </xf>
    <xf numFmtId="3" fontId="4" fillId="0" borderId="14" xfId="0" applyNumberFormat="1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13" fillId="0" borderId="18" xfId="0" applyFont="1" applyBorder="1" applyAlignment="1">
      <alignment/>
    </xf>
    <xf numFmtId="0" fontId="31" fillId="0" borderId="20" xfId="0" applyFont="1" applyBorder="1" applyAlignment="1">
      <alignment horizontal="left" wrapText="1"/>
    </xf>
    <xf numFmtId="0" fontId="31" fillId="0" borderId="24" xfId="0" applyFont="1" applyBorder="1" applyAlignment="1">
      <alignment horizontal="left" wrapText="1"/>
    </xf>
    <xf numFmtId="0" fontId="31" fillId="0" borderId="21" xfId="0" applyFont="1" applyBorder="1" applyAlignment="1">
      <alignment horizontal="left" wrapText="1"/>
    </xf>
    <xf numFmtId="0" fontId="30" fillId="33" borderId="13" xfId="0" applyFont="1" applyFill="1" applyBorder="1" applyAlignment="1">
      <alignment horizontal="center" wrapText="1"/>
    </xf>
    <xf numFmtId="0" fontId="4" fillId="0" borderId="18" xfId="0" applyFont="1" applyBorder="1" applyAlignment="1">
      <alignment horizontal="center"/>
    </xf>
    <xf numFmtId="3" fontId="4" fillId="0" borderId="13" xfId="0" applyNumberFormat="1" applyFont="1" applyBorder="1" applyAlignment="1">
      <alignment horizontal="right"/>
    </xf>
    <xf numFmtId="3" fontId="13" fillId="0" borderId="13" xfId="0" applyNumberFormat="1" applyFont="1" applyBorder="1" applyAlignment="1">
      <alignment/>
    </xf>
    <xf numFmtId="3" fontId="4" fillId="0" borderId="15" xfId="0" applyNumberFormat="1" applyFont="1" applyBorder="1" applyAlignment="1">
      <alignment horizontal="right"/>
    </xf>
    <xf numFmtId="3" fontId="4" fillId="0" borderId="24" xfId="0" applyNumberFormat="1" applyFont="1" applyBorder="1" applyAlignment="1">
      <alignment horizontal="right"/>
    </xf>
    <xf numFmtId="3" fontId="13" fillId="0" borderId="22" xfId="0" applyNumberFormat="1" applyFont="1" applyBorder="1" applyAlignment="1">
      <alignment/>
    </xf>
    <xf numFmtId="3" fontId="11" fillId="33" borderId="12" xfId="0" applyNumberFormat="1" applyFont="1" applyFill="1" applyBorder="1" applyAlignment="1">
      <alignment horizontal="right" vertical="center"/>
    </xf>
    <xf numFmtId="3" fontId="11" fillId="33" borderId="23" xfId="0" applyNumberFormat="1" applyFont="1" applyFill="1" applyBorder="1" applyAlignment="1">
      <alignment horizontal="right" vertical="center"/>
    </xf>
    <xf numFmtId="3" fontId="11" fillId="33" borderId="10" xfId="0" applyNumberFormat="1" applyFont="1" applyFill="1" applyBorder="1" applyAlignment="1">
      <alignment horizontal="right" vertical="center"/>
    </xf>
    <xf numFmtId="3" fontId="11" fillId="33" borderId="24" xfId="0" applyNumberFormat="1" applyFont="1" applyFill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/>
    </xf>
    <xf numFmtId="0" fontId="4" fillId="33" borderId="10" xfId="0" applyFont="1" applyFill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4" fillId="33" borderId="16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2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9" xfId="0" applyFont="1" applyBorder="1" applyAlignment="1">
      <alignment horizontal="center" vertical="center" textRotation="180"/>
    </xf>
    <xf numFmtId="0" fontId="0" fillId="0" borderId="12" xfId="0" applyFont="1" applyBorder="1" applyAlignment="1">
      <alignment horizontal="center" vertical="center" textRotation="180"/>
    </xf>
    <xf numFmtId="0" fontId="0" fillId="0" borderId="13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textRotation="180" wrapText="1"/>
    </xf>
    <xf numFmtId="0" fontId="22" fillId="0" borderId="10" xfId="0" applyFont="1" applyBorder="1" applyAlignment="1">
      <alignment horizontal="center"/>
    </xf>
    <xf numFmtId="0" fontId="23" fillId="0" borderId="20" xfId="0" applyFont="1" applyBorder="1" applyAlignment="1">
      <alignment/>
    </xf>
    <xf numFmtId="0" fontId="23" fillId="0" borderId="11" xfId="0" applyFont="1" applyBorder="1" applyAlignment="1">
      <alignment/>
    </xf>
    <xf numFmtId="0" fontId="4" fillId="0" borderId="0" xfId="0" applyFont="1" applyAlignment="1">
      <alignment horizontal="left" indent="15"/>
    </xf>
    <xf numFmtId="0" fontId="19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4" fillId="33" borderId="16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0" fillId="33" borderId="23" xfId="0" applyFill="1" applyBorder="1" applyAlignment="1">
      <alignment horizontal="center" vertical="center"/>
    </xf>
    <xf numFmtId="0" fontId="4" fillId="33" borderId="23" xfId="0" applyFont="1" applyFill="1" applyBorder="1" applyAlignment="1">
      <alignment/>
    </xf>
    <xf numFmtId="3" fontId="1" fillId="0" borderId="12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0" fontId="4" fillId="0" borderId="16" xfId="0" applyFont="1" applyBorder="1" applyAlignment="1">
      <alignment horizontal="center"/>
    </xf>
    <xf numFmtId="3" fontId="4" fillId="0" borderId="19" xfId="0" applyNumberFormat="1" applyFont="1" applyBorder="1" applyAlignment="1">
      <alignment horizontal="right"/>
    </xf>
    <xf numFmtId="3" fontId="4" fillId="0" borderId="16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/>
    </xf>
    <xf numFmtId="3" fontId="1" fillId="0" borderId="23" xfId="0" applyNumberFormat="1" applyFont="1" applyBorder="1" applyAlignment="1">
      <alignment vertical="center"/>
    </xf>
    <xf numFmtId="0" fontId="0" fillId="0" borderId="11" xfId="0" applyBorder="1" applyAlignment="1">
      <alignment/>
    </xf>
    <xf numFmtId="3" fontId="4" fillId="0" borderId="0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0" fontId="4" fillId="0" borderId="24" xfId="0" applyFont="1" applyBorder="1" applyAlignment="1">
      <alignment/>
    </xf>
    <xf numFmtId="3" fontId="4" fillId="0" borderId="23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0" xfId="0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3" fontId="4" fillId="0" borderId="17" xfId="0" applyNumberFormat="1" applyFont="1" applyBorder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0" fontId="22" fillId="0" borderId="18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82"/>
  <sheetViews>
    <sheetView zoomScalePageLayoutView="0" workbookViewId="0" topLeftCell="A1">
      <selection activeCell="C28" sqref="C28:E28"/>
    </sheetView>
  </sheetViews>
  <sheetFormatPr defaultColWidth="9.140625" defaultRowHeight="12.75"/>
  <cols>
    <col min="1" max="1" width="9.140625" style="1" customWidth="1"/>
    <col min="2" max="2" width="14.421875" style="1" customWidth="1"/>
    <col min="3" max="4" width="9.140625" style="1" customWidth="1"/>
    <col min="5" max="5" width="19.00390625" style="1" customWidth="1"/>
    <col min="6" max="6" width="10.140625" style="1" customWidth="1"/>
    <col min="7" max="7" width="39.421875" style="1" customWidth="1"/>
    <col min="8" max="8" width="13.7109375" style="1" hidden="1" customWidth="1"/>
    <col min="9" max="9" width="13.8515625" style="1" hidden="1" customWidth="1"/>
    <col min="10" max="10" width="0.13671875" style="1" hidden="1" customWidth="1"/>
    <col min="11" max="11" width="14.140625" style="1" hidden="1" customWidth="1"/>
    <col min="12" max="12" width="15.28125" style="1" hidden="1" customWidth="1"/>
    <col min="13" max="14" width="14.421875" style="1" hidden="1" customWidth="1"/>
    <col min="15" max="15" width="14.7109375" style="1" hidden="1" customWidth="1"/>
    <col min="16" max="16" width="14.140625" style="1" hidden="1" customWidth="1"/>
    <col min="17" max="17" width="14.421875" style="1" hidden="1" customWidth="1"/>
    <col min="18" max="18" width="0.13671875" style="1" hidden="1" customWidth="1"/>
    <col min="19" max="19" width="14.28125" style="1" hidden="1" customWidth="1"/>
    <col min="20" max="20" width="14.57421875" style="1" hidden="1" customWidth="1"/>
    <col min="21" max="21" width="13.57421875" style="1" hidden="1" customWidth="1"/>
    <col min="22" max="22" width="14.28125" style="1" hidden="1" customWidth="1"/>
    <col min="23" max="23" width="13.28125" style="1" hidden="1" customWidth="1"/>
    <col min="24" max="24" width="13.00390625" style="1" hidden="1" customWidth="1"/>
    <col min="25" max="25" width="13.28125" style="1" hidden="1" customWidth="1"/>
    <col min="26" max="27" width="13.8515625" style="1" hidden="1" customWidth="1"/>
    <col min="28" max="28" width="14.00390625" style="1" hidden="1" customWidth="1"/>
    <col min="29" max="29" width="14.57421875" style="1" hidden="1" customWidth="1"/>
    <col min="30" max="30" width="14.7109375" style="1" customWidth="1"/>
    <col min="31" max="31" width="13.28125" style="1" customWidth="1"/>
    <col min="32" max="32" width="13.57421875" style="1" customWidth="1"/>
    <col min="33" max="16384" width="9.140625" style="1" customWidth="1"/>
  </cols>
  <sheetData>
    <row r="1" spans="8:30" ht="15">
      <c r="H1" s="2" t="s">
        <v>0</v>
      </c>
      <c r="J1" s="2" t="s">
        <v>0</v>
      </c>
      <c r="L1" s="2" t="s">
        <v>0</v>
      </c>
      <c r="N1" s="2" t="s">
        <v>0</v>
      </c>
      <c r="P1" s="2" t="s">
        <v>0</v>
      </c>
      <c r="R1" s="2" t="s">
        <v>0</v>
      </c>
      <c r="T1" s="2" t="s">
        <v>0</v>
      </c>
      <c r="V1" s="2" t="s">
        <v>0</v>
      </c>
      <c r="X1" s="2" t="s">
        <v>0</v>
      </c>
      <c r="Z1" s="2" t="s">
        <v>0</v>
      </c>
      <c r="AB1" s="2" t="s">
        <v>0</v>
      </c>
      <c r="AD1" s="2" t="s">
        <v>0</v>
      </c>
    </row>
    <row r="2" spans="8:30" ht="13.5" customHeight="1">
      <c r="H2" s="2" t="s">
        <v>1</v>
      </c>
      <c r="J2" s="2" t="s">
        <v>1</v>
      </c>
      <c r="L2" s="2" t="s">
        <v>2</v>
      </c>
      <c r="N2" s="2" t="s">
        <v>1</v>
      </c>
      <c r="P2" s="2" t="s">
        <v>3</v>
      </c>
      <c r="R2" s="2" t="s">
        <v>4</v>
      </c>
      <c r="T2" s="2" t="s">
        <v>5</v>
      </c>
      <c r="V2" s="2" t="s">
        <v>6</v>
      </c>
      <c r="X2" s="2" t="s">
        <v>7</v>
      </c>
      <c r="Z2" s="2" t="s">
        <v>8</v>
      </c>
      <c r="AB2" s="2" t="s">
        <v>9</v>
      </c>
      <c r="AD2" s="2" t="s">
        <v>10</v>
      </c>
    </row>
    <row r="3" spans="8:30" ht="14.25" customHeight="1">
      <c r="H3" s="2" t="s">
        <v>11</v>
      </c>
      <c r="J3" s="2" t="s">
        <v>11</v>
      </c>
      <c r="L3" s="2" t="s">
        <v>11</v>
      </c>
      <c r="N3" s="2" t="s">
        <v>12</v>
      </c>
      <c r="P3" s="2" t="s">
        <v>11</v>
      </c>
      <c r="R3" s="2" t="s">
        <v>12</v>
      </c>
      <c r="T3" s="2" t="s">
        <v>11</v>
      </c>
      <c r="V3" s="2" t="s">
        <v>11</v>
      </c>
      <c r="X3" s="2" t="s">
        <v>11</v>
      </c>
      <c r="Z3" s="2" t="s">
        <v>11</v>
      </c>
      <c r="AB3" s="2" t="s">
        <v>11</v>
      </c>
      <c r="AD3" s="2" t="s">
        <v>11</v>
      </c>
    </row>
    <row r="4" spans="8:30" ht="15">
      <c r="H4" s="3" t="s">
        <v>13</v>
      </c>
      <c r="J4" s="3" t="s">
        <v>14</v>
      </c>
      <c r="L4" s="3" t="s">
        <v>14</v>
      </c>
      <c r="N4" s="3" t="s">
        <v>15</v>
      </c>
      <c r="P4" s="3" t="s">
        <v>16</v>
      </c>
      <c r="R4" s="3" t="s">
        <v>17</v>
      </c>
      <c r="T4" s="3" t="s">
        <v>18</v>
      </c>
      <c r="V4" s="3" t="s">
        <v>19</v>
      </c>
      <c r="X4" s="3" t="s">
        <v>20</v>
      </c>
      <c r="Z4" s="3" t="s">
        <v>21</v>
      </c>
      <c r="AB4" s="3" t="s">
        <v>22</v>
      </c>
      <c r="AD4" s="3" t="s">
        <v>23</v>
      </c>
    </row>
    <row r="6" spans="1:8" ht="18">
      <c r="A6" s="889" t="s">
        <v>24</v>
      </c>
      <c r="B6" s="852"/>
      <c r="C6" s="852"/>
      <c r="D6" s="852"/>
      <c r="E6" s="852"/>
      <c r="F6" s="852"/>
      <c r="G6" s="852"/>
      <c r="H6" s="852"/>
    </row>
    <row r="9" spans="1:32" ht="13.5" customHeight="1">
      <c r="A9" s="890" t="s">
        <v>25</v>
      </c>
      <c r="B9" s="891"/>
      <c r="C9" s="890" t="s">
        <v>26</v>
      </c>
      <c r="D9" s="891"/>
      <c r="E9" s="891"/>
      <c r="F9" s="892" t="s">
        <v>27</v>
      </c>
      <c r="G9" s="895" t="s">
        <v>28</v>
      </c>
      <c r="H9" s="898" t="s">
        <v>29</v>
      </c>
      <c r="I9" s="883" t="s">
        <v>30</v>
      </c>
      <c r="J9" s="883" t="s">
        <v>29</v>
      </c>
      <c r="K9" s="883" t="s">
        <v>31</v>
      </c>
      <c r="L9" s="886" t="s">
        <v>29</v>
      </c>
      <c r="M9" s="883" t="s">
        <v>31</v>
      </c>
      <c r="N9" s="883" t="s">
        <v>32</v>
      </c>
      <c r="O9" s="883" t="s">
        <v>33</v>
      </c>
      <c r="P9" s="883" t="s">
        <v>29</v>
      </c>
      <c r="Q9" s="883" t="s">
        <v>34</v>
      </c>
      <c r="R9" s="883" t="s">
        <v>29</v>
      </c>
      <c r="S9" s="883" t="s">
        <v>35</v>
      </c>
      <c r="T9" s="883" t="s">
        <v>29</v>
      </c>
      <c r="U9" s="883" t="s">
        <v>36</v>
      </c>
      <c r="V9" s="883" t="s">
        <v>29</v>
      </c>
      <c r="W9" s="883" t="s">
        <v>37</v>
      </c>
      <c r="X9" s="883" t="s">
        <v>29</v>
      </c>
      <c r="Y9" s="883" t="s">
        <v>38</v>
      </c>
      <c r="Z9" s="883" t="s">
        <v>29</v>
      </c>
      <c r="AA9" s="883" t="s">
        <v>39</v>
      </c>
      <c r="AB9" s="883" t="s">
        <v>29</v>
      </c>
      <c r="AC9" s="883" t="s">
        <v>40</v>
      </c>
      <c r="AD9" s="883" t="s">
        <v>29</v>
      </c>
      <c r="AE9" s="883" t="s">
        <v>41</v>
      </c>
      <c r="AF9" s="883" t="s">
        <v>32</v>
      </c>
    </row>
    <row r="10" spans="1:32" ht="5.25" customHeight="1" hidden="1">
      <c r="A10" s="890"/>
      <c r="B10" s="891"/>
      <c r="C10" s="890"/>
      <c r="D10" s="891"/>
      <c r="E10" s="891"/>
      <c r="F10" s="893"/>
      <c r="G10" s="896"/>
      <c r="H10" s="899"/>
      <c r="I10" s="884"/>
      <c r="J10" s="884"/>
      <c r="K10" s="884"/>
      <c r="L10" s="887"/>
      <c r="M10" s="884"/>
      <c r="N10" s="884"/>
      <c r="O10" s="884"/>
      <c r="P10" s="884"/>
      <c r="Q10" s="884"/>
      <c r="R10" s="884"/>
      <c r="S10" s="884"/>
      <c r="T10" s="884"/>
      <c r="U10" s="884"/>
      <c r="V10" s="884"/>
      <c r="W10" s="884"/>
      <c r="X10" s="884"/>
      <c r="Y10" s="884"/>
      <c r="Z10" s="884"/>
      <c r="AA10" s="884"/>
      <c r="AB10" s="884"/>
      <c r="AC10" s="884"/>
      <c r="AD10" s="884"/>
      <c r="AE10" s="884"/>
      <c r="AF10" s="884"/>
    </row>
    <row r="11" spans="1:32" ht="17.25" customHeight="1">
      <c r="A11" s="891"/>
      <c r="B11" s="891"/>
      <c r="C11" s="891"/>
      <c r="D11" s="891"/>
      <c r="E11" s="891"/>
      <c r="F11" s="894"/>
      <c r="G11" s="897"/>
      <c r="H11" s="900"/>
      <c r="I11" s="885"/>
      <c r="J11" s="885"/>
      <c r="K11" s="885"/>
      <c r="L11" s="888"/>
      <c r="M11" s="885"/>
      <c r="N11" s="885"/>
      <c r="O11" s="885"/>
      <c r="P11" s="885"/>
      <c r="Q11" s="885"/>
      <c r="R11" s="885"/>
      <c r="S11" s="885"/>
      <c r="T11" s="885"/>
      <c r="U11" s="885"/>
      <c r="V11" s="885"/>
      <c r="W11" s="885"/>
      <c r="X11" s="885"/>
      <c r="Y11" s="885"/>
      <c r="Z11" s="885"/>
      <c r="AA11" s="885"/>
      <c r="AB11" s="885"/>
      <c r="AC11" s="885"/>
      <c r="AD11" s="885"/>
      <c r="AE11" s="885"/>
      <c r="AF11" s="885"/>
    </row>
    <row r="12" spans="1:32" ht="15">
      <c r="A12" s="5" t="s">
        <v>42</v>
      </c>
      <c r="B12" s="6"/>
      <c r="C12" s="865" t="s">
        <v>43</v>
      </c>
      <c r="D12" s="865"/>
      <c r="E12" s="865"/>
      <c r="F12" s="7">
        <v>2110</v>
      </c>
      <c r="G12" s="8" t="s">
        <v>44</v>
      </c>
      <c r="H12" s="9">
        <v>30000</v>
      </c>
      <c r="J12" s="9">
        <f>H12+I12</f>
        <v>30000</v>
      </c>
      <c r="K12" s="9"/>
      <c r="L12" s="9">
        <f>J12+K12</f>
        <v>30000</v>
      </c>
      <c r="M12" s="9"/>
      <c r="N12" s="9">
        <f>L12+M12</f>
        <v>30000</v>
      </c>
      <c r="O12" s="10"/>
      <c r="P12" s="10">
        <f>N12+O12</f>
        <v>30000</v>
      </c>
      <c r="Q12" s="9"/>
      <c r="R12" s="9">
        <f>P12+Q12</f>
        <v>30000</v>
      </c>
      <c r="S12" s="9"/>
      <c r="T12" s="9">
        <f>R12+S12</f>
        <v>30000</v>
      </c>
      <c r="U12" s="9"/>
      <c r="V12" s="9">
        <f>T12+U12</f>
        <v>30000</v>
      </c>
      <c r="W12" s="10"/>
      <c r="X12" s="10">
        <f>V12+W12</f>
        <v>30000</v>
      </c>
      <c r="Y12" s="9"/>
      <c r="Z12" s="9">
        <f>X12+Y12</f>
        <v>30000</v>
      </c>
      <c r="AA12" s="10"/>
      <c r="AB12" s="10">
        <f>Z12+AA12</f>
        <v>30000</v>
      </c>
      <c r="AC12" s="10"/>
      <c r="AD12" s="10">
        <f>AB12+AC12</f>
        <v>30000</v>
      </c>
      <c r="AE12" s="9"/>
      <c r="AF12" s="9">
        <f>AD12+AE12</f>
        <v>30000</v>
      </c>
    </row>
    <row r="13" spans="1:32" ht="15">
      <c r="A13" s="11" t="s">
        <v>45</v>
      </c>
      <c r="B13" s="12"/>
      <c r="C13" s="13" t="s">
        <v>46</v>
      </c>
      <c r="D13" s="13"/>
      <c r="E13" s="13"/>
      <c r="F13" s="14"/>
      <c r="G13" s="11" t="s">
        <v>47</v>
      </c>
      <c r="H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</row>
    <row r="14" spans="1:32" ht="15">
      <c r="A14" s="11" t="s">
        <v>48</v>
      </c>
      <c r="B14" s="12"/>
      <c r="C14" s="13" t="s">
        <v>49</v>
      </c>
      <c r="D14" s="13"/>
      <c r="E14" s="13"/>
      <c r="F14" s="14"/>
      <c r="G14" s="13"/>
      <c r="H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</row>
    <row r="15" spans="1:32" ht="15.75">
      <c r="A15" s="15" t="s">
        <v>50</v>
      </c>
      <c r="B15" s="16"/>
      <c r="C15" s="17"/>
      <c r="D15" s="17"/>
      <c r="E15" s="17"/>
      <c r="F15" s="18"/>
      <c r="G15" s="19"/>
      <c r="H15" s="20">
        <f>SUM(H12:H14)</f>
        <v>30000</v>
      </c>
      <c r="I15" s="21"/>
      <c r="J15" s="20">
        <f aca="true" t="shared" si="0" ref="J15:J23">H15+I15</f>
        <v>30000</v>
      </c>
      <c r="K15" s="20"/>
      <c r="L15" s="20">
        <f aca="true" t="shared" si="1" ref="L15:L23">J15+K15</f>
        <v>30000</v>
      </c>
      <c r="M15" s="20"/>
      <c r="N15" s="20">
        <f aca="true" t="shared" si="2" ref="N15:N23">L15+M15</f>
        <v>30000</v>
      </c>
      <c r="O15" s="20"/>
      <c r="P15" s="20">
        <f aca="true" t="shared" si="3" ref="P15:P23">N15+O15</f>
        <v>30000</v>
      </c>
      <c r="Q15" s="20"/>
      <c r="R15" s="20">
        <f aca="true" t="shared" si="4" ref="R15:R23">P15+Q15</f>
        <v>30000</v>
      </c>
      <c r="S15" s="20"/>
      <c r="T15" s="20">
        <f aca="true" t="shared" si="5" ref="T15:T23">R15+S15</f>
        <v>30000</v>
      </c>
      <c r="U15" s="20"/>
      <c r="V15" s="20">
        <f aca="true" t="shared" si="6" ref="V15:V23">T15+U15</f>
        <v>30000</v>
      </c>
      <c r="W15" s="20"/>
      <c r="X15" s="20">
        <f aca="true" t="shared" si="7" ref="X15:X23">V15+W15</f>
        <v>30000</v>
      </c>
      <c r="Y15" s="20"/>
      <c r="Z15" s="20">
        <f>X15+Y15</f>
        <v>30000</v>
      </c>
      <c r="AA15" s="20"/>
      <c r="AB15" s="20">
        <f>Z15+AA15</f>
        <v>30000</v>
      </c>
      <c r="AC15" s="20"/>
      <c r="AD15" s="20">
        <f>AB15+AC15</f>
        <v>30000</v>
      </c>
      <c r="AE15" s="20"/>
      <c r="AF15" s="20">
        <f>AD15+AE15</f>
        <v>30000</v>
      </c>
    </row>
    <row r="16" spans="1:32" ht="0.75" customHeight="1" hidden="1">
      <c r="A16" s="11">
        <v>600</v>
      </c>
      <c r="B16" s="12"/>
      <c r="C16" s="22"/>
      <c r="D16" s="22">
        <v>60014</v>
      </c>
      <c r="E16" s="6"/>
      <c r="F16" s="23"/>
      <c r="G16" s="24" t="s">
        <v>51</v>
      </c>
      <c r="H16" s="25"/>
      <c r="J16" s="10">
        <f t="shared" si="0"/>
        <v>0</v>
      </c>
      <c r="K16" s="10"/>
      <c r="L16" s="10">
        <f t="shared" si="1"/>
        <v>0</v>
      </c>
      <c r="M16" s="10"/>
      <c r="N16" s="10">
        <f t="shared" si="2"/>
        <v>0</v>
      </c>
      <c r="O16" s="10"/>
      <c r="P16" s="10">
        <f t="shared" si="3"/>
        <v>0</v>
      </c>
      <c r="Q16" s="10"/>
      <c r="R16" s="10">
        <f t="shared" si="4"/>
        <v>0</v>
      </c>
      <c r="S16" s="10"/>
      <c r="T16" s="10">
        <f t="shared" si="5"/>
        <v>0</v>
      </c>
      <c r="U16" s="10"/>
      <c r="V16" s="10">
        <f t="shared" si="6"/>
        <v>0</v>
      </c>
      <c r="W16" s="10"/>
      <c r="X16" s="10">
        <f t="shared" si="7"/>
        <v>0</v>
      </c>
      <c r="Y16" s="10"/>
      <c r="Z16" s="10">
        <f>X16+Y16</f>
        <v>0</v>
      </c>
      <c r="AA16" s="10"/>
      <c r="AB16" s="10">
        <f>Z16+AA16</f>
        <v>0</v>
      </c>
      <c r="AC16" s="10"/>
      <c r="AD16" s="10">
        <f>AB16+AC16</f>
        <v>0</v>
      </c>
      <c r="AE16" s="10"/>
      <c r="AF16" s="10">
        <f>AD16+AE16</f>
        <v>0</v>
      </c>
    </row>
    <row r="17" spans="1:32" ht="15" hidden="1">
      <c r="A17" s="11" t="s">
        <v>52</v>
      </c>
      <c r="B17" s="12"/>
      <c r="C17" s="13" t="s">
        <v>53</v>
      </c>
      <c r="D17" s="13"/>
      <c r="E17" s="12"/>
      <c r="F17" s="23"/>
      <c r="G17" s="26" t="s">
        <v>54</v>
      </c>
      <c r="H17" s="25"/>
      <c r="J17" s="10">
        <f t="shared" si="0"/>
        <v>0</v>
      </c>
      <c r="K17" s="10"/>
      <c r="L17" s="10">
        <f t="shared" si="1"/>
        <v>0</v>
      </c>
      <c r="M17" s="10"/>
      <c r="N17" s="10">
        <f t="shared" si="2"/>
        <v>0</v>
      </c>
      <c r="O17" s="10"/>
      <c r="P17" s="10">
        <f t="shared" si="3"/>
        <v>0</v>
      </c>
      <c r="Q17" s="10"/>
      <c r="R17" s="10">
        <f t="shared" si="4"/>
        <v>0</v>
      </c>
      <c r="S17" s="10"/>
      <c r="T17" s="10">
        <f t="shared" si="5"/>
        <v>0</v>
      </c>
      <c r="U17" s="10"/>
      <c r="V17" s="10">
        <f t="shared" si="6"/>
        <v>0</v>
      </c>
      <c r="W17" s="10"/>
      <c r="X17" s="10">
        <f t="shared" si="7"/>
        <v>0</v>
      </c>
      <c r="Y17" s="10"/>
      <c r="Z17" s="10">
        <f>X17+Y17</f>
        <v>0</v>
      </c>
      <c r="AA17" s="10"/>
      <c r="AB17" s="10">
        <f>Z17+AA17</f>
        <v>0</v>
      </c>
      <c r="AC17" s="10"/>
      <c r="AD17" s="10">
        <f>AB17+AC17</f>
        <v>0</v>
      </c>
      <c r="AE17" s="10"/>
      <c r="AF17" s="10">
        <f>AD17+AE17</f>
        <v>0</v>
      </c>
    </row>
    <row r="18" spans="1:32" ht="15" hidden="1">
      <c r="A18" s="11" t="s">
        <v>55</v>
      </c>
      <c r="B18" s="12"/>
      <c r="C18" s="27"/>
      <c r="D18" s="27"/>
      <c r="E18" s="28"/>
      <c r="F18" s="23"/>
      <c r="G18" s="26" t="s">
        <v>56</v>
      </c>
      <c r="H18" s="25"/>
      <c r="J18" s="10">
        <f t="shared" si="0"/>
        <v>0</v>
      </c>
      <c r="K18" s="10"/>
      <c r="L18" s="10">
        <f t="shared" si="1"/>
        <v>0</v>
      </c>
      <c r="M18" s="10"/>
      <c r="N18" s="10">
        <f t="shared" si="2"/>
        <v>0</v>
      </c>
      <c r="O18" s="10"/>
      <c r="P18" s="10">
        <f t="shared" si="3"/>
        <v>0</v>
      </c>
      <c r="Q18" s="10"/>
      <c r="R18" s="10">
        <f t="shared" si="4"/>
        <v>0</v>
      </c>
      <c r="S18" s="10"/>
      <c r="T18" s="10">
        <f t="shared" si="5"/>
        <v>0</v>
      </c>
      <c r="U18" s="10"/>
      <c r="V18" s="10">
        <f t="shared" si="6"/>
        <v>0</v>
      </c>
      <c r="W18" s="10"/>
      <c r="X18" s="10">
        <f t="shared" si="7"/>
        <v>0</v>
      </c>
      <c r="Y18" s="10"/>
      <c r="Z18" s="10">
        <f>X18+Y18</f>
        <v>0</v>
      </c>
      <c r="AA18" s="10"/>
      <c r="AB18" s="10">
        <f>Z18+AA18</f>
        <v>0</v>
      </c>
      <c r="AC18" s="10"/>
      <c r="AD18" s="10">
        <f>AB18+AC18</f>
        <v>0</v>
      </c>
      <c r="AE18" s="10"/>
      <c r="AF18" s="10">
        <f>AD18+AE18</f>
        <v>0</v>
      </c>
    </row>
    <row r="19" spans="1:32" ht="15" hidden="1">
      <c r="A19" s="5"/>
      <c r="B19" s="6"/>
      <c r="C19" s="22"/>
      <c r="D19" s="22"/>
      <c r="E19" s="22"/>
      <c r="F19" s="29"/>
      <c r="G19" s="30"/>
      <c r="H19" s="31"/>
      <c r="J19" s="10">
        <f t="shared" si="0"/>
        <v>0</v>
      </c>
      <c r="K19" s="10"/>
      <c r="L19" s="10">
        <f t="shared" si="1"/>
        <v>0</v>
      </c>
      <c r="M19" s="10"/>
      <c r="N19" s="10">
        <f t="shared" si="2"/>
        <v>0</v>
      </c>
      <c r="O19" s="10"/>
      <c r="P19" s="10">
        <f t="shared" si="3"/>
        <v>0</v>
      </c>
      <c r="Q19" s="10"/>
      <c r="R19" s="10">
        <f t="shared" si="4"/>
        <v>0</v>
      </c>
      <c r="S19" s="10"/>
      <c r="T19" s="10">
        <f t="shared" si="5"/>
        <v>0</v>
      </c>
      <c r="U19" s="10"/>
      <c r="V19" s="10">
        <f t="shared" si="6"/>
        <v>0</v>
      </c>
      <c r="W19" s="10"/>
      <c r="X19" s="10">
        <f t="shared" si="7"/>
        <v>0</v>
      </c>
      <c r="Y19" s="10"/>
      <c r="Z19" s="10">
        <f>X19+Y19</f>
        <v>0</v>
      </c>
      <c r="AA19" s="10"/>
      <c r="AB19" s="10">
        <f>Z19+AA19</f>
        <v>0</v>
      </c>
      <c r="AC19" s="10"/>
      <c r="AD19" s="10">
        <f>AB19+AC19</f>
        <v>0</v>
      </c>
      <c r="AE19" s="10"/>
      <c r="AF19" s="10">
        <f>AD19+AE19</f>
        <v>0</v>
      </c>
    </row>
    <row r="20" spans="1:32" ht="15">
      <c r="A20" s="8">
        <v>600</v>
      </c>
      <c r="B20" s="6"/>
      <c r="C20" s="863">
        <v>60014</v>
      </c>
      <c r="D20" s="875"/>
      <c r="E20" s="875"/>
      <c r="F20" s="32"/>
      <c r="G20" s="26"/>
      <c r="H20" s="33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</row>
    <row r="21" spans="1:32" ht="15">
      <c r="A21" s="11" t="s">
        <v>57</v>
      </c>
      <c r="B21" s="12"/>
      <c r="C21" s="11" t="s">
        <v>53</v>
      </c>
      <c r="D21" s="13"/>
      <c r="E21" s="13"/>
      <c r="F21" s="34" t="s">
        <v>58</v>
      </c>
      <c r="G21" s="35" t="s">
        <v>59</v>
      </c>
      <c r="H21" s="33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>
        <v>0</v>
      </c>
      <c r="W21" s="10">
        <v>161654</v>
      </c>
      <c r="X21" s="10">
        <v>161654</v>
      </c>
      <c r="Y21" s="10"/>
      <c r="Z21" s="10">
        <f>X21+Y21</f>
        <v>161654</v>
      </c>
      <c r="AA21" s="10"/>
      <c r="AB21" s="10">
        <f>Z21+AA21</f>
        <v>161654</v>
      </c>
      <c r="AC21" s="10"/>
      <c r="AD21" s="10">
        <f>AB21+AC21</f>
        <v>161654</v>
      </c>
      <c r="AE21" s="10"/>
      <c r="AF21" s="10">
        <f>AD21+AE21</f>
        <v>161654</v>
      </c>
    </row>
    <row r="22" spans="1:32" ht="15">
      <c r="A22" s="11"/>
      <c r="B22" s="12"/>
      <c r="C22" s="13"/>
      <c r="D22" s="13"/>
      <c r="E22" s="13"/>
      <c r="F22" s="32"/>
      <c r="G22" s="26"/>
      <c r="H22" s="33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</row>
    <row r="23" spans="1:32" ht="15">
      <c r="A23" s="36"/>
      <c r="B23" s="12"/>
      <c r="C23" s="847"/>
      <c r="D23" s="869"/>
      <c r="E23" s="868"/>
      <c r="F23" s="34" t="s">
        <v>60</v>
      </c>
      <c r="G23" s="38" t="s">
        <v>61</v>
      </c>
      <c r="H23" s="39">
        <v>1976527</v>
      </c>
      <c r="J23" s="10">
        <f t="shared" si="0"/>
        <v>1976527</v>
      </c>
      <c r="K23" s="10"/>
      <c r="L23" s="10">
        <f t="shared" si="1"/>
        <v>1976527</v>
      </c>
      <c r="M23" s="10">
        <v>-85000</v>
      </c>
      <c r="N23" s="10">
        <f t="shared" si="2"/>
        <v>1891527</v>
      </c>
      <c r="O23" s="10"/>
      <c r="P23" s="10">
        <f t="shared" si="3"/>
        <v>1891527</v>
      </c>
      <c r="Q23" s="10">
        <v>1000000</v>
      </c>
      <c r="R23" s="10">
        <f t="shared" si="4"/>
        <v>2891527</v>
      </c>
      <c r="S23" s="10"/>
      <c r="T23" s="10">
        <f t="shared" si="5"/>
        <v>2891527</v>
      </c>
      <c r="U23" s="10"/>
      <c r="V23" s="10">
        <f t="shared" si="6"/>
        <v>2891527</v>
      </c>
      <c r="W23" s="10">
        <v>150000</v>
      </c>
      <c r="X23" s="10">
        <f t="shared" si="7"/>
        <v>3041527</v>
      </c>
      <c r="Y23" s="10">
        <v>20000</v>
      </c>
      <c r="Z23" s="10">
        <f>X23+Y23</f>
        <v>3061527</v>
      </c>
      <c r="AA23" s="10"/>
      <c r="AB23" s="10">
        <f>Z23+AA23</f>
        <v>3061527</v>
      </c>
      <c r="AC23" s="10">
        <v>-100000</v>
      </c>
      <c r="AD23" s="10">
        <f>AB23+AC23</f>
        <v>2961527</v>
      </c>
      <c r="AE23" s="10">
        <v>-500000</v>
      </c>
      <c r="AF23" s="10">
        <f>AD23+AE23</f>
        <v>2461527</v>
      </c>
    </row>
    <row r="24" spans="1:32" ht="15">
      <c r="A24" s="11"/>
      <c r="B24" s="12"/>
      <c r="C24" s="11"/>
      <c r="D24" s="13"/>
      <c r="E24" s="12"/>
      <c r="F24" s="34"/>
      <c r="G24" s="38" t="s">
        <v>62</v>
      </c>
      <c r="H24" s="4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</row>
    <row r="25" spans="1:32" ht="15.75" customHeight="1">
      <c r="A25" s="36"/>
      <c r="B25" s="12"/>
      <c r="C25" s="847"/>
      <c r="D25" s="869"/>
      <c r="E25" s="868"/>
      <c r="F25" s="41"/>
      <c r="G25" s="38" t="s">
        <v>63</v>
      </c>
      <c r="H25" s="42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</row>
    <row r="26" spans="1:32" ht="15">
      <c r="A26" s="11"/>
      <c r="B26" s="12"/>
      <c r="C26" s="11"/>
      <c r="D26" s="13"/>
      <c r="E26" s="12"/>
      <c r="F26" s="34"/>
      <c r="G26" s="38" t="s">
        <v>64</v>
      </c>
      <c r="H26" s="42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</row>
    <row r="27" spans="1:32" ht="15.75">
      <c r="A27" s="15" t="s">
        <v>65</v>
      </c>
      <c r="B27" s="43"/>
      <c r="C27" s="43"/>
      <c r="D27" s="43"/>
      <c r="E27" s="43"/>
      <c r="F27" s="44"/>
      <c r="G27" s="45"/>
      <c r="H27" s="46">
        <f>SUM(H23:H26)</f>
        <v>1976527</v>
      </c>
      <c r="I27" s="21"/>
      <c r="J27" s="20">
        <f>H27+I27</f>
        <v>1976527</v>
      </c>
      <c r="K27" s="20"/>
      <c r="L27" s="20">
        <f>J27+K27</f>
        <v>1976527</v>
      </c>
      <c r="M27" s="20">
        <v>-85000</v>
      </c>
      <c r="N27" s="20">
        <f>L27+M27</f>
        <v>1891527</v>
      </c>
      <c r="O27" s="20"/>
      <c r="P27" s="20">
        <f>N27+O27</f>
        <v>1891527</v>
      </c>
      <c r="Q27" s="20">
        <f>SUM(Q23:Q26)</f>
        <v>1000000</v>
      </c>
      <c r="R27" s="20">
        <f>P27+Q27</f>
        <v>2891527</v>
      </c>
      <c r="S27" s="20"/>
      <c r="T27" s="20">
        <f>R27+S27</f>
        <v>2891527</v>
      </c>
      <c r="U27" s="20"/>
      <c r="V27" s="20">
        <f>T27+U27</f>
        <v>2891527</v>
      </c>
      <c r="W27" s="20">
        <f>SUM(W20:W26)</f>
        <v>311654</v>
      </c>
      <c r="X27" s="20">
        <f>V27+W27</f>
        <v>3203181</v>
      </c>
      <c r="Y27" s="20">
        <f>SUM(Y20:Y26)</f>
        <v>20000</v>
      </c>
      <c r="Z27" s="20">
        <f>X27+Y27</f>
        <v>3223181</v>
      </c>
      <c r="AA27" s="20"/>
      <c r="AB27" s="20">
        <f>Z27+AA27</f>
        <v>3223181</v>
      </c>
      <c r="AC27" s="20">
        <v>-100000</v>
      </c>
      <c r="AD27" s="20">
        <f>AB27+AC27</f>
        <v>3123181</v>
      </c>
      <c r="AE27" s="20">
        <f>SUM(AE20:AE26)</f>
        <v>-500000</v>
      </c>
      <c r="AF27" s="20">
        <f>AD27+AE27</f>
        <v>2623181</v>
      </c>
    </row>
    <row r="28" spans="1:32" ht="15">
      <c r="A28" s="8">
        <v>700</v>
      </c>
      <c r="B28" s="6"/>
      <c r="C28" s="863">
        <v>70005</v>
      </c>
      <c r="D28" s="865"/>
      <c r="E28" s="866"/>
      <c r="F28" s="47" t="s">
        <v>66</v>
      </c>
      <c r="G28" s="48" t="s">
        <v>67</v>
      </c>
      <c r="H28" s="49">
        <v>335000</v>
      </c>
      <c r="J28" s="10">
        <f>H28+I28</f>
        <v>335000</v>
      </c>
      <c r="K28" s="10"/>
      <c r="L28" s="10">
        <f>J28+K28</f>
        <v>335000</v>
      </c>
      <c r="M28" s="10"/>
      <c r="N28" s="10">
        <f>L28+M28</f>
        <v>335000</v>
      </c>
      <c r="O28" s="10"/>
      <c r="P28" s="10">
        <f>N28+O28</f>
        <v>335000</v>
      </c>
      <c r="Q28" s="10"/>
      <c r="R28" s="10">
        <f>P28+Q28</f>
        <v>335000</v>
      </c>
      <c r="S28" s="10"/>
      <c r="T28" s="10">
        <f>R28+S28</f>
        <v>335000</v>
      </c>
      <c r="U28" s="10"/>
      <c r="V28" s="10">
        <f>T28+U28</f>
        <v>335000</v>
      </c>
      <c r="W28" s="10"/>
      <c r="X28" s="10">
        <f>V28+W28</f>
        <v>335000</v>
      </c>
      <c r="Y28" s="10"/>
      <c r="Z28" s="10">
        <f>X28+Y28</f>
        <v>335000</v>
      </c>
      <c r="AA28" s="10"/>
      <c r="AB28" s="10">
        <f>Z28+AA28</f>
        <v>335000</v>
      </c>
      <c r="AC28" s="10"/>
      <c r="AD28" s="10">
        <f>AB28+AC28</f>
        <v>335000</v>
      </c>
      <c r="AE28" s="10"/>
      <c r="AF28" s="10">
        <f>AD28+AE28</f>
        <v>335000</v>
      </c>
    </row>
    <row r="29" spans="1:32" ht="15">
      <c r="A29" s="11" t="s">
        <v>68</v>
      </c>
      <c r="B29" s="12"/>
      <c r="C29" s="11" t="s">
        <v>69</v>
      </c>
      <c r="D29" s="13"/>
      <c r="E29" s="12"/>
      <c r="F29" s="34"/>
      <c r="G29" s="38" t="s">
        <v>70</v>
      </c>
      <c r="H29" s="42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</row>
    <row r="30" spans="1:32" ht="15">
      <c r="A30" s="11" t="s">
        <v>71</v>
      </c>
      <c r="B30" s="12"/>
      <c r="C30" s="11" t="s">
        <v>72</v>
      </c>
      <c r="D30" s="13"/>
      <c r="E30" s="12"/>
      <c r="F30" s="34"/>
      <c r="G30" s="35"/>
      <c r="H30" s="42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</row>
    <row r="31" spans="1:32" ht="15">
      <c r="A31" s="11"/>
      <c r="B31" s="12"/>
      <c r="C31" s="11"/>
      <c r="D31" s="13"/>
      <c r="E31" s="12"/>
      <c r="F31" s="34" t="s">
        <v>73</v>
      </c>
      <c r="G31" s="35" t="s">
        <v>74</v>
      </c>
      <c r="H31" s="42">
        <v>400000</v>
      </c>
      <c r="J31" s="10">
        <f>H31+I31</f>
        <v>400000</v>
      </c>
      <c r="K31" s="10"/>
      <c r="L31" s="10">
        <f>J31+K31</f>
        <v>400000</v>
      </c>
      <c r="M31" s="10"/>
      <c r="N31" s="10">
        <f>L31+M31</f>
        <v>400000</v>
      </c>
      <c r="O31" s="10"/>
      <c r="P31" s="10">
        <f>N31+O31</f>
        <v>400000</v>
      </c>
      <c r="Q31" s="10">
        <v>1100000</v>
      </c>
      <c r="R31" s="10">
        <f>P31+Q31</f>
        <v>1500000</v>
      </c>
      <c r="S31" s="10"/>
      <c r="T31" s="10">
        <f>R31+S31</f>
        <v>1500000</v>
      </c>
      <c r="U31" s="10"/>
      <c r="V31" s="10">
        <f>T31+U31</f>
        <v>1500000</v>
      </c>
      <c r="W31" s="10"/>
      <c r="X31" s="10">
        <f>V31+W31</f>
        <v>1500000</v>
      </c>
      <c r="Y31" s="10"/>
      <c r="Z31" s="10">
        <f>X31+Y31</f>
        <v>1500000</v>
      </c>
      <c r="AA31" s="10"/>
      <c r="AB31" s="10">
        <f>Z31+AA31</f>
        <v>1500000</v>
      </c>
      <c r="AC31" s="10"/>
      <c r="AD31" s="10">
        <f>AB31+AC31</f>
        <v>1500000</v>
      </c>
      <c r="AE31" s="10">
        <v>-741040</v>
      </c>
      <c r="AF31" s="10">
        <f>AD31+AE31</f>
        <v>758960</v>
      </c>
    </row>
    <row r="32" spans="1:32" ht="15">
      <c r="A32" s="11"/>
      <c r="B32" s="12"/>
      <c r="C32" s="11"/>
      <c r="D32" s="13"/>
      <c r="E32" s="12"/>
      <c r="F32" s="34"/>
      <c r="G32" s="35" t="s">
        <v>75</v>
      </c>
      <c r="H32" s="42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</row>
    <row r="33" spans="1:32" ht="15">
      <c r="A33" s="11"/>
      <c r="B33" s="12"/>
      <c r="C33" s="11"/>
      <c r="D33" s="13"/>
      <c r="E33" s="12"/>
      <c r="F33" s="34"/>
      <c r="G33" s="35"/>
      <c r="H33" s="42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</row>
    <row r="34" spans="1:32" ht="15">
      <c r="A34" s="11"/>
      <c r="B34" s="12"/>
      <c r="C34" s="11"/>
      <c r="D34" s="13"/>
      <c r="E34" s="12"/>
      <c r="F34" s="34" t="s">
        <v>58</v>
      </c>
      <c r="G34" s="35" t="s">
        <v>59</v>
      </c>
      <c r="H34" s="42">
        <v>115000</v>
      </c>
      <c r="J34" s="10">
        <f>H34+I34</f>
        <v>115000</v>
      </c>
      <c r="K34" s="10"/>
      <c r="L34" s="10">
        <f>J34+K34</f>
        <v>115000</v>
      </c>
      <c r="M34" s="10"/>
      <c r="N34" s="10">
        <f>L34+M34</f>
        <v>115000</v>
      </c>
      <c r="O34" s="10"/>
      <c r="P34" s="10">
        <f>N34+O34</f>
        <v>115000</v>
      </c>
      <c r="Q34" s="10"/>
      <c r="R34" s="10">
        <f>P34+Q34</f>
        <v>115000</v>
      </c>
      <c r="S34" s="10"/>
      <c r="T34" s="10">
        <f>R34+S34</f>
        <v>115000</v>
      </c>
      <c r="U34" s="10"/>
      <c r="V34" s="10">
        <f>T34+U34</f>
        <v>115000</v>
      </c>
      <c r="W34" s="10"/>
      <c r="X34" s="10">
        <f>V34+W34</f>
        <v>115000</v>
      </c>
      <c r="Y34" s="10"/>
      <c r="Z34" s="10">
        <f>X34+Y34</f>
        <v>115000</v>
      </c>
      <c r="AA34" s="10"/>
      <c r="AB34" s="10">
        <f>Z34+AA34</f>
        <v>115000</v>
      </c>
      <c r="AC34" s="10"/>
      <c r="AD34" s="10">
        <f>AB34+AC34</f>
        <v>115000</v>
      </c>
      <c r="AE34" s="10">
        <v>55000</v>
      </c>
      <c r="AF34" s="10">
        <f>AD34+AE34</f>
        <v>170000</v>
      </c>
    </row>
    <row r="35" spans="1:32" ht="15">
      <c r="A35" s="11"/>
      <c r="B35" s="12"/>
      <c r="C35" s="11"/>
      <c r="D35" s="13"/>
      <c r="E35" s="12"/>
      <c r="F35" s="34"/>
      <c r="G35" s="35"/>
      <c r="H35" s="42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</row>
    <row r="36" spans="1:32" ht="15">
      <c r="A36" s="11"/>
      <c r="B36" s="12"/>
      <c r="C36" s="11"/>
      <c r="D36" s="13"/>
      <c r="E36" s="12"/>
      <c r="F36" s="34" t="s">
        <v>76</v>
      </c>
      <c r="G36" s="38" t="s">
        <v>77</v>
      </c>
      <c r="H36" s="42">
        <v>5000</v>
      </c>
      <c r="J36" s="10">
        <f>H36+I36</f>
        <v>5000</v>
      </c>
      <c r="K36" s="10"/>
      <c r="L36" s="10">
        <f>J36+K36</f>
        <v>5000</v>
      </c>
      <c r="M36" s="10"/>
      <c r="N36" s="10">
        <f>L36+M36</f>
        <v>5000</v>
      </c>
      <c r="O36" s="10"/>
      <c r="P36" s="10">
        <f>N36+O36</f>
        <v>5000</v>
      </c>
      <c r="Q36" s="10"/>
      <c r="R36" s="10">
        <f>P36+Q36</f>
        <v>5000</v>
      </c>
      <c r="S36" s="10"/>
      <c r="T36" s="10">
        <f>R36+S36</f>
        <v>5000</v>
      </c>
      <c r="U36" s="10"/>
      <c r="V36" s="10">
        <f>T36+U36</f>
        <v>5000</v>
      </c>
      <c r="W36" s="10"/>
      <c r="X36" s="10">
        <f>V36+W36</f>
        <v>5000</v>
      </c>
      <c r="Y36" s="10"/>
      <c r="Z36" s="10">
        <f>X36+Y36</f>
        <v>5000</v>
      </c>
      <c r="AA36" s="10"/>
      <c r="AB36" s="10">
        <f>Z36+AA36</f>
        <v>5000</v>
      </c>
      <c r="AC36" s="10"/>
      <c r="AD36" s="10">
        <f>AB36+AC36</f>
        <v>5000</v>
      </c>
      <c r="AE36" s="10"/>
      <c r="AF36" s="10">
        <f>AD36+AE36</f>
        <v>5000</v>
      </c>
    </row>
    <row r="37" spans="1:32" ht="15">
      <c r="A37" s="11"/>
      <c r="B37" s="12"/>
      <c r="C37" s="11"/>
      <c r="D37" s="13"/>
      <c r="E37" s="12"/>
      <c r="F37" s="50"/>
      <c r="G37" s="51"/>
      <c r="H37" s="42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</row>
    <row r="38" spans="1:32" ht="15">
      <c r="A38" s="11"/>
      <c r="B38" s="12"/>
      <c r="C38" s="11"/>
      <c r="D38" s="13"/>
      <c r="E38" s="12"/>
      <c r="F38" s="34" t="s">
        <v>78</v>
      </c>
      <c r="G38" s="52" t="s">
        <v>44</v>
      </c>
      <c r="H38" s="42">
        <v>75000</v>
      </c>
      <c r="J38" s="10">
        <f>H38+I38</f>
        <v>75000</v>
      </c>
      <c r="K38" s="10"/>
      <c r="L38" s="10">
        <f>J38+K38</f>
        <v>75000</v>
      </c>
      <c r="M38" s="10"/>
      <c r="N38" s="53">
        <f>L38+M38</f>
        <v>75000</v>
      </c>
      <c r="O38" s="10">
        <v>17979</v>
      </c>
      <c r="P38" s="53">
        <f>N38+O38+O39</f>
        <v>92979</v>
      </c>
      <c r="Q38" s="10"/>
      <c r="R38" s="10">
        <f>P38+Q38</f>
        <v>92979</v>
      </c>
      <c r="S38" s="10">
        <v>13398</v>
      </c>
      <c r="T38" s="10">
        <f>R38+S38</f>
        <v>106377</v>
      </c>
      <c r="U38" s="10"/>
      <c r="V38" s="10">
        <f>T38+U38</f>
        <v>106377</v>
      </c>
      <c r="W38" s="10">
        <v>43277</v>
      </c>
      <c r="X38" s="10">
        <f>V38+W38</f>
        <v>149654</v>
      </c>
      <c r="Y38" s="10"/>
      <c r="Z38" s="10">
        <f>X38+Y38</f>
        <v>149654</v>
      </c>
      <c r="AA38" s="10"/>
      <c r="AB38" s="10">
        <f>Z38+AA38</f>
        <v>149654</v>
      </c>
      <c r="AC38" s="10">
        <v>27155</v>
      </c>
      <c r="AD38" s="10">
        <f>AB38+AC38</f>
        <v>176809</v>
      </c>
      <c r="AE38" s="10">
        <v>16200</v>
      </c>
      <c r="AF38" s="10">
        <f>AD38+AE38</f>
        <v>193009</v>
      </c>
    </row>
    <row r="39" spans="1:32" ht="15">
      <c r="A39" s="11"/>
      <c r="B39" s="12"/>
      <c r="C39" s="11"/>
      <c r="D39" s="13"/>
      <c r="E39" s="12"/>
      <c r="F39" s="34"/>
      <c r="G39" s="38" t="s">
        <v>47</v>
      </c>
      <c r="H39" s="42"/>
      <c r="J39" s="10"/>
      <c r="K39" s="10"/>
      <c r="L39" s="10"/>
      <c r="M39" s="10"/>
      <c r="N39" s="53"/>
      <c r="O39" s="10"/>
      <c r="P39" s="53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</row>
    <row r="40" spans="1:32" ht="15">
      <c r="A40" s="11"/>
      <c r="B40" s="12"/>
      <c r="C40" s="11"/>
      <c r="D40" s="13"/>
      <c r="E40" s="12"/>
      <c r="F40" s="34"/>
      <c r="G40" s="52"/>
      <c r="H40" s="42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</row>
    <row r="41" spans="1:32" ht="15">
      <c r="A41" s="11"/>
      <c r="B41" s="12"/>
      <c r="C41" s="11"/>
      <c r="D41" s="13"/>
      <c r="E41" s="12"/>
      <c r="F41" s="34" t="s">
        <v>79</v>
      </c>
      <c r="G41" s="38" t="s">
        <v>80</v>
      </c>
      <c r="H41" s="42">
        <v>1123171</v>
      </c>
      <c r="J41" s="10">
        <f>H41+I41</f>
        <v>1123171</v>
      </c>
      <c r="K41" s="10"/>
      <c r="L41" s="10">
        <f>J41+K41</f>
        <v>1123171</v>
      </c>
      <c r="M41" s="10"/>
      <c r="N41" s="10">
        <f>L41+M41</f>
        <v>1123171</v>
      </c>
      <c r="O41" s="10"/>
      <c r="P41" s="10">
        <f>N41+O41</f>
        <v>1123171</v>
      </c>
      <c r="Q41" s="10">
        <v>256829</v>
      </c>
      <c r="R41" s="10">
        <f>P41+Q41</f>
        <v>1380000</v>
      </c>
      <c r="S41" s="10"/>
      <c r="T41" s="10">
        <f>R41+S41</f>
        <v>1380000</v>
      </c>
      <c r="U41" s="10"/>
      <c r="V41" s="10">
        <f>T41+U41</f>
        <v>1380000</v>
      </c>
      <c r="W41" s="10"/>
      <c r="X41" s="10">
        <f>V41+W41</f>
        <v>1380000</v>
      </c>
      <c r="Y41" s="10"/>
      <c r="Z41" s="10">
        <f>X41+Y41</f>
        <v>1380000</v>
      </c>
      <c r="AA41" s="10"/>
      <c r="AB41" s="10">
        <f>Z41+AA41</f>
        <v>1380000</v>
      </c>
      <c r="AC41" s="10"/>
      <c r="AD41" s="10">
        <f>AB41+AC41</f>
        <v>1380000</v>
      </c>
      <c r="AE41" s="10">
        <v>-1036000</v>
      </c>
      <c r="AF41" s="10">
        <f>AD41+AE41</f>
        <v>344000</v>
      </c>
    </row>
    <row r="42" spans="1:32" ht="15">
      <c r="A42" s="11"/>
      <c r="B42" s="12"/>
      <c r="C42" s="11"/>
      <c r="D42" s="13"/>
      <c r="E42" s="12"/>
      <c r="F42" s="34"/>
      <c r="G42" s="38" t="s">
        <v>81</v>
      </c>
      <c r="H42" s="42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</row>
    <row r="43" spans="1:32" ht="15">
      <c r="A43" s="11"/>
      <c r="B43" s="12"/>
      <c r="C43" s="11"/>
      <c r="D43" s="13"/>
      <c r="E43" s="12"/>
      <c r="F43" s="34"/>
      <c r="G43" s="38" t="s">
        <v>82</v>
      </c>
      <c r="H43" s="42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</row>
    <row r="44" spans="1:32" ht="15">
      <c r="A44" s="11"/>
      <c r="B44" s="12"/>
      <c r="C44" s="11"/>
      <c r="D44" s="13"/>
      <c r="E44" s="12"/>
      <c r="F44" s="34"/>
      <c r="G44" s="38" t="s">
        <v>83</v>
      </c>
      <c r="H44" s="42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</row>
    <row r="45" spans="1:32" ht="15.75">
      <c r="A45" s="15" t="s">
        <v>84</v>
      </c>
      <c r="B45" s="16"/>
      <c r="C45" s="17"/>
      <c r="D45" s="17"/>
      <c r="E45" s="17"/>
      <c r="F45" s="54"/>
      <c r="G45" s="55"/>
      <c r="H45" s="46">
        <f>SUM(H28:H44)</f>
        <v>2053171</v>
      </c>
      <c r="I45" s="21"/>
      <c r="J45" s="20">
        <f>H45+I45</f>
        <v>2053171</v>
      </c>
      <c r="K45" s="20"/>
      <c r="L45" s="20">
        <f>J45+K45</f>
        <v>2053171</v>
      </c>
      <c r="M45" s="20"/>
      <c r="N45" s="20">
        <f>L45+M45</f>
        <v>2053171</v>
      </c>
      <c r="O45" s="20">
        <f>SUM(O28:O44)</f>
        <v>17979</v>
      </c>
      <c r="P45" s="20">
        <f>N45+O45</f>
        <v>2071150</v>
      </c>
      <c r="Q45" s="20">
        <f>SUM(Q28:Q44)</f>
        <v>1356829</v>
      </c>
      <c r="R45" s="20">
        <f>P45+Q45</f>
        <v>3427979</v>
      </c>
      <c r="S45" s="20">
        <f>SUM(S28:S44)</f>
        <v>13398</v>
      </c>
      <c r="T45" s="20">
        <f>R45+S45</f>
        <v>3441377</v>
      </c>
      <c r="U45" s="20"/>
      <c r="V45" s="20">
        <f>T45+U45</f>
        <v>3441377</v>
      </c>
      <c r="W45" s="20">
        <f>SUM(W29:W44)</f>
        <v>43277</v>
      </c>
      <c r="X45" s="20">
        <f>V45+W45</f>
        <v>3484654</v>
      </c>
      <c r="Y45" s="20">
        <f>SUM(Y28:Y44)</f>
        <v>0</v>
      </c>
      <c r="Z45" s="20">
        <f>X45+Y45</f>
        <v>3484654</v>
      </c>
      <c r="AA45" s="20"/>
      <c r="AB45" s="20">
        <f>Z45+AA45</f>
        <v>3484654</v>
      </c>
      <c r="AC45" s="20">
        <f>SUM(AC28:AC44)</f>
        <v>27155</v>
      </c>
      <c r="AD45" s="20">
        <f>AB45+AC45</f>
        <v>3511809</v>
      </c>
      <c r="AE45" s="20">
        <f>SUM(AE28:AE44)</f>
        <v>-1705840</v>
      </c>
      <c r="AF45" s="20">
        <f>AD45+AE45</f>
        <v>1805969</v>
      </c>
    </row>
    <row r="46" spans="1:32" ht="15">
      <c r="A46" s="8">
        <v>710</v>
      </c>
      <c r="B46" s="6"/>
      <c r="C46" s="863" t="s">
        <v>85</v>
      </c>
      <c r="D46" s="865"/>
      <c r="E46" s="866"/>
      <c r="F46" s="47" t="s">
        <v>78</v>
      </c>
      <c r="G46" s="56" t="s">
        <v>44</v>
      </c>
      <c r="H46" s="9">
        <v>33000</v>
      </c>
      <c r="J46" s="10">
        <f>H46+I46</f>
        <v>33000</v>
      </c>
      <c r="K46" s="10"/>
      <c r="L46" s="10">
        <f>J46+K46</f>
        <v>33000</v>
      </c>
      <c r="M46" s="10"/>
      <c r="N46" s="10">
        <f>L46+M46</f>
        <v>33000</v>
      </c>
      <c r="O46" s="10"/>
      <c r="P46" s="10">
        <f>N46+O46</f>
        <v>33000</v>
      </c>
      <c r="Q46" s="10"/>
      <c r="R46" s="10">
        <f>P46+Q46</f>
        <v>33000</v>
      </c>
      <c r="S46" s="10"/>
      <c r="T46" s="10">
        <f>R46+S46</f>
        <v>33000</v>
      </c>
      <c r="U46" s="10"/>
      <c r="V46" s="10">
        <f>T46+U46</f>
        <v>33000</v>
      </c>
      <c r="W46" s="10"/>
      <c r="X46" s="10">
        <f>V46+W46</f>
        <v>33000</v>
      </c>
      <c r="Y46" s="10"/>
      <c r="Z46" s="10">
        <f>X46+Y46</f>
        <v>33000</v>
      </c>
      <c r="AA46" s="10"/>
      <c r="AB46" s="10">
        <f>Z46+AA46</f>
        <v>33000</v>
      </c>
      <c r="AC46" s="10"/>
      <c r="AD46" s="10">
        <f>AB46+AC46</f>
        <v>33000</v>
      </c>
      <c r="AE46" s="10"/>
      <c r="AF46" s="10">
        <f>AD46+AE46</f>
        <v>33000</v>
      </c>
    </row>
    <row r="47" spans="1:32" ht="15">
      <c r="A47" s="11" t="s">
        <v>86</v>
      </c>
      <c r="B47" s="12"/>
      <c r="C47" s="11" t="s">
        <v>87</v>
      </c>
      <c r="D47" s="13"/>
      <c r="E47" s="12"/>
      <c r="F47" s="34"/>
      <c r="G47" s="38" t="s">
        <v>47</v>
      </c>
      <c r="H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</row>
    <row r="48" spans="1:32" ht="15">
      <c r="A48" s="11" t="s">
        <v>88</v>
      </c>
      <c r="B48" s="12"/>
      <c r="C48" s="11" t="s">
        <v>89</v>
      </c>
      <c r="D48" s="13"/>
      <c r="E48" s="12"/>
      <c r="F48" s="34"/>
      <c r="G48" s="38"/>
      <c r="H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</row>
    <row r="49" spans="1:32" ht="15">
      <c r="A49" s="11"/>
      <c r="B49" s="12"/>
      <c r="C49" s="11"/>
      <c r="D49" s="13"/>
      <c r="E49" s="12"/>
      <c r="F49" s="34" t="s">
        <v>90</v>
      </c>
      <c r="G49" s="38" t="s">
        <v>61</v>
      </c>
      <c r="H49" s="10">
        <v>100000</v>
      </c>
      <c r="J49" s="10">
        <f>H49+I49</f>
        <v>100000</v>
      </c>
      <c r="K49" s="10"/>
      <c r="L49" s="10">
        <f>J49+K49</f>
        <v>100000</v>
      </c>
      <c r="M49" s="10"/>
      <c r="N49" s="10">
        <f>L49+M49</f>
        <v>100000</v>
      </c>
      <c r="O49" s="10"/>
      <c r="P49" s="10">
        <f>N49+O49</f>
        <v>100000</v>
      </c>
      <c r="Q49" s="10"/>
      <c r="R49" s="10">
        <f>P49+Q49</f>
        <v>100000</v>
      </c>
      <c r="S49" s="10"/>
      <c r="T49" s="10">
        <f>R49+S49</f>
        <v>100000</v>
      </c>
      <c r="U49" s="10"/>
      <c r="V49" s="10">
        <f>T49+U49</f>
        <v>100000</v>
      </c>
      <c r="W49" s="10"/>
      <c r="X49" s="10">
        <f>V49+W49</f>
        <v>100000</v>
      </c>
      <c r="Y49" s="10"/>
      <c r="Z49" s="10">
        <f>X49+Y49</f>
        <v>100000</v>
      </c>
      <c r="AA49" s="10"/>
      <c r="AB49" s="10">
        <f>Z49+AA49</f>
        <v>100000</v>
      </c>
      <c r="AC49" s="10"/>
      <c r="AD49" s="10">
        <f>AB49+AC49</f>
        <v>100000</v>
      </c>
      <c r="AE49" s="10"/>
      <c r="AF49" s="10">
        <f>AD49+AE49</f>
        <v>100000</v>
      </c>
    </row>
    <row r="50" spans="1:32" ht="15">
      <c r="A50" s="11"/>
      <c r="B50" s="12"/>
      <c r="C50" s="11"/>
      <c r="D50" s="13"/>
      <c r="E50" s="12"/>
      <c r="F50" s="34"/>
      <c r="G50" s="38" t="s">
        <v>91</v>
      </c>
      <c r="H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</row>
    <row r="51" spans="2:32" ht="15">
      <c r="B51" s="12"/>
      <c r="D51" s="13"/>
      <c r="E51" s="12"/>
      <c r="F51" s="34"/>
      <c r="G51" s="38" t="s">
        <v>92</v>
      </c>
      <c r="H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</row>
    <row r="52" spans="2:32" ht="15">
      <c r="B52" s="12"/>
      <c r="D52" s="13"/>
      <c r="E52" s="12"/>
      <c r="F52" s="34"/>
      <c r="G52" s="38"/>
      <c r="H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</row>
    <row r="53" spans="1:32" ht="15">
      <c r="A53" s="11"/>
      <c r="B53" s="12"/>
      <c r="C53" s="847" t="s">
        <v>93</v>
      </c>
      <c r="D53" s="848"/>
      <c r="E53" s="849"/>
      <c r="F53" s="34" t="s">
        <v>78</v>
      </c>
      <c r="G53" s="52" t="s">
        <v>44</v>
      </c>
      <c r="H53" s="10">
        <v>40000</v>
      </c>
      <c r="J53" s="10">
        <f>H53+I53</f>
        <v>40000</v>
      </c>
      <c r="K53" s="10"/>
      <c r="L53" s="10">
        <f>J53+K53</f>
        <v>40000</v>
      </c>
      <c r="M53" s="10"/>
      <c r="N53" s="10">
        <f>L53+M53</f>
        <v>40000</v>
      </c>
      <c r="O53" s="10"/>
      <c r="P53" s="10">
        <f>N53+O53</f>
        <v>40000</v>
      </c>
      <c r="Q53" s="10"/>
      <c r="R53" s="10">
        <f>P53+Q53</f>
        <v>40000</v>
      </c>
      <c r="S53" s="10"/>
      <c r="T53" s="10">
        <f>R53+S53</f>
        <v>40000</v>
      </c>
      <c r="U53" s="10"/>
      <c r="V53" s="10">
        <f>T53+U53</f>
        <v>40000</v>
      </c>
      <c r="W53" s="10"/>
      <c r="X53" s="10">
        <f>V53+W53</f>
        <v>40000</v>
      </c>
      <c r="Y53" s="10"/>
      <c r="Z53" s="10">
        <f>X53+Y53</f>
        <v>40000</v>
      </c>
      <c r="AA53" s="10"/>
      <c r="AB53" s="10">
        <f>Z53+AA53</f>
        <v>40000</v>
      </c>
      <c r="AC53" s="10"/>
      <c r="AD53" s="10">
        <f>AB53+AC53</f>
        <v>40000</v>
      </c>
      <c r="AE53" s="10"/>
      <c r="AF53" s="10">
        <f>AD53+AE53</f>
        <v>40000</v>
      </c>
    </row>
    <row r="54" spans="1:32" ht="15">
      <c r="A54" s="11"/>
      <c r="B54" s="12"/>
      <c r="C54" s="11" t="s">
        <v>94</v>
      </c>
      <c r="D54" s="13"/>
      <c r="E54" s="12"/>
      <c r="F54" s="11"/>
      <c r="G54" s="38" t="s">
        <v>47</v>
      </c>
      <c r="H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</row>
    <row r="55" spans="1:32" ht="15">
      <c r="A55" s="11"/>
      <c r="B55" s="12"/>
      <c r="C55" s="11" t="s">
        <v>95</v>
      </c>
      <c r="D55" s="13"/>
      <c r="E55" s="12"/>
      <c r="F55" s="11"/>
      <c r="G55" s="38"/>
      <c r="H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</row>
    <row r="56" spans="1:32" ht="15">
      <c r="A56" s="11"/>
      <c r="B56" s="12"/>
      <c r="C56" s="847" t="s">
        <v>96</v>
      </c>
      <c r="D56" s="848"/>
      <c r="E56" s="849"/>
      <c r="F56" s="59" t="s">
        <v>97</v>
      </c>
      <c r="G56" s="38" t="s">
        <v>98</v>
      </c>
      <c r="H56" s="38">
        <v>100</v>
      </c>
      <c r="J56" s="10">
        <f>H56+I56</f>
        <v>100</v>
      </c>
      <c r="K56" s="10"/>
      <c r="L56" s="10">
        <f>J56+K56</f>
        <v>100</v>
      </c>
      <c r="M56" s="10"/>
      <c r="N56" s="10">
        <f>L56+M56</f>
        <v>100</v>
      </c>
      <c r="O56" s="10"/>
      <c r="P56" s="10">
        <f>N56+O56</f>
        <v>100</v>
      </c>
      <c r="Q56" s="10"/>
      <c r="R56" s="10">
        <f>P56+Q56</f>
        <v>100</v>
      </c>
      <c r="S56" s="10"/>
      <c r="T56" s="10">
        <f>R56+S56</f>
        <v>100</v>
      </c>
      <c r="U56" s="10"/>
      <c r="V56" s="10">
        <f>T56+U56</f>
        <v>100</v>
      </c>
      <c r="W56" s="10"/>
      <c r="X56" s="10">
        <f>V56+W56</f>
        <v>100</v>
      </c>
      <c r="Y56" s="10"/>
      <c r="Z56" s="10">
        <f>X56+Y56</f>
        <v>100</v>
      </c>
      <c r="AA56" s="10"/>
      <c r="AB56" s="10">
        <f>Z56+AA56</f>
        <v>100</v>
      </c>
      <c r="AC56" s="10"/>
      <c r="AD56" s="10">
        <f>AB56+AC56</f>
        <v>100</v>
      </c>
      <c r="AE56" s="10"/>
      <c r="AF56" s="10">
        <f>AD56+AE56</f>
        <v>100</v>
      </c>
    </row>
    <row r="57" spans="1:32" ht="15">
      <c r="A57" s="11"/>
      <c r="B57" s="12"/>
      <c r="C57" s="11" t="s">
        <v>99</v>
      </c>
      <c r="D57" s="13"/>
      <c r="E57" s="12"/>
      <c r="F57" s="59"/>
      <c r="G57" s="38"/>
      <c r="H57" s="38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</row>
    <row r="58" spans="1:32" ht="15">
      <c r="A58" s="11"/>
      <c r="B58" s="12"/>
      <c r="C58" s="11"/>
      <c r="D58" s="13"/>
      <c r="E58" s="12"/>
      <c r="F58" s="34" t="s">
        <v>58</v>
      </c>
      <c r="G58" s="38" t="s">
        <v>59</v>
      </c>
      <c r="H58" s="10">
        <v>1200</v>
      </c>
      <c r="J58" s="10">
        <f>H58+I58</f>
        <v>1200</v>
      </c>
      <c r="K58" s="10"/>
      <c r="L58" s="10">
        <f>J58+K58</f>
        <v>1200</v>
      </c>
      <c r="M58" s="10"/>
      <c r="N58" s="10">
        <f>L58+M58</f>
        <v>1200</v>
      </c>
      <c r="O58" s="10"/>
      <c r="P58" s="10">
        <f>N58+O58</f>
        <v>1200</v>
      </c>
      <c r="Q58" s="10"/>
      <c r="R58" s="10">
        <f>P58+Q58</f>
        <v>1200</v>
      </c>
      <c r="S58" s="10"/>
      <c r="T58" s="10">
        <f>R58+S58</f>
        <v>1200</v>
      </c>
      <c r="U58" s="10"/>
      <c r="V58" s="10">
        <f>T58+U58</f>
        <v>1200</v>
      </c>
      <c r="W58" s="10"/>
      <c r="X58" s="10">
        <f>V58+W58</f>
        <v>1200</v>
      </c>
      <c r="Y58" s="10"/>
      <c r="Z58" s="10">
        <f>X58+Y58</f>
        <v>1200</v>
      </c>
      <c r="AA58" s="10">
        <v>4696</v>
      </c>
      <c r="AB58" s="10">
        <f>Z58+AA58</f>
        <v>5896</v>
      </c>
      <c r="AC58" s="10"/>
      <c r="AD58" s="10">
        <f>AB58+AC58</f>
        <v>5896</v>
      </c>
      <c r="AE58" s="10"/>
      <c r="AF58" s="10">
        <f>AD58+AE58</f>
        <v>5896</v>
      </c>
    </row>
    <row r="59" spans="1:32" ht="15">
      <c r="A59" s="11"/>
      <c r="B59" s="12"/>
      <c r="C59" s="11"/>
      <c r="D59" s="13"/>
      <c r="E59" s="12"/>
      <c r="F59" s="34"/>
      <c r="G59" s="38"/>
      <c r="H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</row>
    <row r="60" spans="1:32" ht="15">
      <c r="A60" s="11"/>
      <c r="B60" s="12"/>
      <c r="C60" s="11"/>
      <c r="D60" s="13"/>
      <c r="E60" s="12"/>
      <c r="F60" s="34" t="s">
        <v>78</v>
      </c>
      <c r="G60" s="52" t="s">
        <v>44</v>
      </c>
      <c r="H60" s="10">
        <v>383280</v>
      </c>
      <c r="J60" s="10">
        <f>H60+I60</f>
        <v>383280</v>
      </c>
      <c r="K60" s="10"/>
      <c r="L60" s="10">
        <f>J60+K60</f>
        <v>383280</v>
      </c>
      <c r="M60" s="10"/>
      <c r="N60" s="10">
        <f>L60+M60</f>
        <v>383280</v>
      </c>
      <c r="O60" s="10"/>
      <c r="P60" s="10">
        <f>N60+O60</f>
        <v>383280</v>
      </c>
      <c r="Q60" s="10"/>
      <c r="R60" s="10">
        <f>P60+Q60</f>
        <v>383280</v>
      </c>
      <c r="S60" s="10"/>
      <c r="T60" s="10">
        <f>R60+S60</f>
        <v>383280</v>
      </c>
      <c r="U60" s="10"/>
      <c r="V60" s="10">
        <f>T60+U60</f>
        <v>383280</v>
      </c>
      <c r="W60" s="10"/>
      <c r="X60" s="10">
        <f>V60+W60</f>
        <v>383280</v>
      </c>
      <c r="Y60" s="10">
        <v>6193</v>
      </c>
      <c r="Z60" s="10">
        <f>X60+Y60</f>
        <v>389473</v>
      </c>
      <c r="AA60" s="10"/>
      <c r="AB60" s="10">
        <f>Z60+AA60</f>
        <v>389473</v>
      </c>
      <c r="AC60" s="10">
        <v>13320</v>
      </c>
      <c r="AD60" s="10">
        <f>AB60+AC60</f>
        <v>402793</v>
      </c>
      <c r="AE60" s="10"/>
      <c r="AF60" s="10">
        <f>AD60+AE60</f>
        <v>402793</v>
      </c>
    </row>
    <row r="61" spans="1:32" ht="15">
      <c r="A61" s="11"/>
      <c r="B61" s="12"/>
      <c r="C61" s="11"/>
      <c r="D61" s="13"/>
      <c r="E61" s="12"/>
      <c r="F61" s="34"/>
      <c r="G61" s="38" t="s">
        <v>47</v>
      </c>
      <c r="H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</row>
    <row r="62" spans="1:32" ht="15">
      <c r="A62" s="11"/>
      <c r="B62" s="12"/>
      <c r="C62" s="11"/>
      <c r="D62" s="13"/>
      <c r="E62" s="12"/>
      <c r="F62" s="34"/>
      <c r="G62" s="38"/>
      <c r="H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</row>
    <row r="63" spans="1:32" ht="15">
      <c r="A63" s="11"/>
      <c r="B63" s="12"/>
      <c r="C63" s="11"/>
      <c r="D63" s="13"/>
      <c r="E63" s="12"/>
      <c r="F63" s="34" t="s">
        <v>79</v>
      </c>
      <c r="G63" s="38" t="s">
        <v>80</v>
      </c>
      <c r="H63" s="10">
        <v>3000</v>
      </c>
      <c r="J63" s="10">
        <f>H63+I63</f>
        <v>3000</v>
      </c>
      <c r="K63" s="10"/>
      <c r="L63" s="10">
        <f>J63+K63</f>
        <v>3000</v>
      </c>
      <c r="M63" s="10"/>
      <c r="N63" s="10">
        <f>L63+M63</f>
        <v>3000</v>
      </c>
      <c r="O63" s="10"/>
      <c r="P63" s="10">
        <f>N63+O63</f>
        <v>3000</v>
      </c>
      <c r="Q63" s="10"/>
      <c r="R63" s="10">
        <f>P63+Q63</f>
        <v>3000</v>
      </c>
      <c r="S63" s="10"/>
      <c r="T63" s="10">
        <f>R63+S63</f>
        <v>3000</v>
      </c>
      <c r="U63" s="10"/>
      <c r="V63" s="10">
        <f>T63+U63</f>
        <v>3000</v>
      </c>
      <c r="W63" s="10"/>
      <c r="X63" s="10">
        <f>V63+W63</f>
        <v>3000</v>
      </c>
      <c r="Y63" s="10"/>
      <c r="Z63" s="10">
        <f>X63+Y63</f>
        <v>3000</v>
      </c>
      <c r="AA63" s="10"/>
      <c r="AB63" s="10">
        <f>Z63+AA63</f>
        <v>3000</v>
      </c>
      <c r="AC63" s="10"/>
      <c r="AD63" s="10">
        <f>AB63+AC63</f>
        <v>3000</v>
      </c>
      <c r="AE63" s="10"/>
      <c r="AF63" s="10">
        <f>AD63+AE63</f>
        <v>3000</v>
      </c>
    </row>
    <row r="64" spans="1:32" ht="15">
      <c r="A64" s="11"/>
      <c r="B64" s="12"/>
      <c r="C64" s="11"/>
      <c r="D64" s="13"/>
      <c r="E64" s="12"/>
      <c r="F64" s="34"/>
      <c r="G64" s="38" t="s">
        <v>81</v>
      </c>
      <c r="H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</row>
    <row r="65" spans="1:32" ht="15">
      <c r="A65" s="11"/>
      <c r="B65" s="12"/>
      <c r="C65" s="11"/>
      <c r="D65" s="13"/>
      <c r="E65" s="12"/>
      <c r="F65" s="34"/>
      <c r="G65" s="38" t="s">
        <v>82</v>
      </c>
      <c r="H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</row>
    <row r="66" spans="1:32" ht="15">
      <c r="A66" s="11"/>
      <c r="B66" s="12"/>
      <c r="C66" s="11"/>
      <c r="D66" s="13"/>
      <c r="E66" s="12"/>
      <c r="F66" s="34"/>
      <c r="G66" s="38" t="s">
        <v>83</v>
      </c>
      <c r="H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</row>
    <row r="67" spans="1:32" ht="15">
      <c r="A67" s="11"/>
      <c r="B67" s="12"/>
      <c r="C67" s="11"/>
      <c r="D67" s="13"/>
      <c r="E67" s="12"/>
      <c r="F67" s="60"/>
      <c r="G67" s="51"/>
      <c r="H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</row>
    <row r="68" spans="1:32" ht="15">
      <c r="A68" s="11"/>
      <c r="B68" s="12"/>
      <c r="C68" s="11"/>
      <c r="D68" s="13"/>
      <c r="E68" s="12"/>
      <c r="F68" s="34" t="s">
        <v>100</v>
      </c>
      <c r="G68" s="61" t="s">
        <v>101</v>
      </c>
      <c r="H68" s="62">
        <v>7000</v>
      </c>
      <c r="J68" s="10">
        <f>H68+I68</f>
        <v>7000</v>
      </c>
      <c r="K68" s="10"/>
      <c r="L68" s="10">
        <f>J68+K68</f>
        <v>7000</v>
      </c>
      <c r="M68" s="10"/>
      <c r="N68" s="10">
        <f>L68+M68</f>
        <v>7000</v>
      </c>
      <c r="O68" s="10"/>
      <c r="P68" s="10">
        <f>N68+O68</f>
        <v>7000</v>
      </c>
      <c r="Q68" s="10"/>
      <c r="R68" s="10">
        <f>P68+Q68</f>
        <v>7000</v>
      </c>
      <c r="S68" s="10"/>
      <c r="T68" s="10">
        <f>R68+S68</f>
        <v>7000</v>
      </c>
      <c r="U68" s="10"/>
      <c r="V68" s="10">
        <f>T68+U68</f>
        <v>7000</v>
      </c>
      <c r="W68" s="10"/>
      <c r="X68" s="10">
        <f>V68+W68</f>
        <v>7000</v>
      </c>
      <c r="Y68" s="10"/>
      <c r="Z68" s="10">
        <f>X68+Y68</f>
        <v>7000</v>
      </c>
      <c r="AA68" s="10"/>
      <c r="AB68" s="10">
        <f>Z68+AA68</f>
        <v>7000</v>
      </c>
      <c r="AC68" s="10"/>
      <c r="AD68" s="10">
        <f>AB68+AC68</f>
        <v>7000</v>
      </c>
      <c r="AE68" s="10"/>
      <c r="AF68" s="10">
        <f>AD68+AE68</f>
        <v>7000</v>
      </c>
    </row>
    <row r="69" spans="1:32" ht="15">
      <c r="A69" s="11"/>
      <c r="B69" s="12"/>
      <c r="C69" s="11"/>
      <c r="D69" s="13"/>
      <c r="E69" s="12"/>
      <c r="F69" s="34"/>
      <c r="G69" s="61" t="s">
        <v>102</v>
      </c>
      <c r="H69" s="63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</row>
    <row r="70" spans="1:32" ht="15">
      <c r="A70" s="11"/>
      <c r="B70" s="12"/>
      <c r="C70" s="11"/>
      <c r="D70" s="13"/>
      <c r="E70" s="12"/>
      <c r="F70" s="34"/>
      <c r="G70" s="64" t="s">
        <v>103</v>
      </c>
      <c r="H70" s="63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</row>
    <row r="71" spans="1:32" ht="15.75">
      <c r="A71" s="65" t="s">
        <v>104</v>
      </c>
      <c r="B71" s="22"/>
      <c r="C71" s="22"/>
      <c r="D71" s="22"/>
      <c r="E71" s="22"/>
      <c r="F71" s="66"/>
      <c r="G71" s="13"/>
      <c r="H71" s="20">
        <f>SUM(H46:H70)</f>
        <v>567580</v>
      </c>
      <c r="I71" s="21"/>
      <c r="J71" s="20">
        <f>H71+I71</f>
        <v>567580</v>
      </c>
      <c r="K71" s="20"/>
      <c r="L71" s="20">
        <f>J71+K71</f>
        <v>567580</v>
      </c>
      <c r="M71" s="20"/>
      <c r="N71" s="20">
        <f>L71+M71</f>
        <v>567580</v>
      </c>
      <c r="O71" s="20"/>
      <c r="P71" s="20">
        <f>N71+O71</f>
        <v>567580</v>
      </c>
      <c r="Q71" s="20"/>
      <c r="R71" s="20">
        <f>P71+Q71</f>
        <v>567580</v>
      </c>
      <c r="S71" s="20"/>
      <c r="T71" s="20">
        <f>R71+S71</f>
        <v>567580</v>
      </c>
      <c r="U71" s="20"/>
      <c r="V71" s="20">
        <f>T71+U71</f>
        <v>567580</v>
      </c>
      <c r="W71" s="20"/>
      <c r="X71" s="20">
        <f>V71+W71</f>
        <v>567580</v>
      </c>
      <c r="Y71" s="20">
        <f>SUM(Y46:Y70)</f>
        <v>6193</v>
      </c>
      <c r="Z71" s="20">
        <f>X71+Y71</f>
        <v>573773</v>
      </c>
      <c r="AA71" s="20">
        <f>SUM(AA46:AA70)</f>
        <v>4696</v>
      </c>
      <c r="AB71" s="20">
        <f>Z71+AA71</f>
        <v>578469</v>
      </c>
      <c r="AC71" s="20">
        <f>SUM(AC46:AC70)</f>
        <v>13320</v>
      </c>
      <c r="AD71" s="20">
        <f>AB71+AC71</f>
        <v>591789</v>
      </c>
      <c r="AE71" s="20"/>
      <c r="AF71" s="20">
        <f>AD71+AE71</f>
        <v>591789</v>
      </c>
    </row>
    <row r="72" spans="1:32" ht="15">
      <c r="A72" s="8">
        <v>750</v>
      </c>
      <c r="B72" s="6"/>
      <c r="C72" s="863">
        <v>75011</v>
      </c>
      <c r="D72" s="865"/>
      <c r="E72" s="866"/>
      <c r="F72" s="67" t="s">
        <v>78</v>
      </c>
      <c r="G72" s="56" t="s">
        <v>44</v>
      </c>
      <c r="H72" s="9">
        <v>130802</v>
      </c>
      <c r="J72" s="10">
        <f>H72+I72</f>
        <v>130802</v>
      </c>
      <c r="K72" s="10"/>
      <c r="L72" s="10">
        <f>J72+K72</f>
        <v>130802</v>
      </c>
      <c r="M72" s="10"/>
      <c r="N72" s="10">
        <f>L72+M72</f>
        <v>130802</v>
      </c>
      <c r="O72" s="10"/>
      <c r="P72" s="10">
        <f>N72+O72</f>
        <v>130802</v>
      </c>
      <c r="Q72" s="10">
        <v>3630</v>
      </c>
      <c r="R72" s="10">
        <f>P72+Q72</f>
        <v>134432</v>
      </c>
      <c r="S72" s="10"/>
      <c r="T72" s="10">
        <v>130802</v>
      </c>
      <c r="U72" s="10">
        <v>40000</v>
      </c>
      <c r="V72" s="10">
        <f>T72+U72</f>
        <v>170802</v>
      </c>
      <c r="W72" s="10"/>
      <c r="X72" s="10">
        <f>V72+W72</f>
        <v>170802</v>
      </c>
      <c r="Y72" s="10">
        <v>44000</v>
      </c>
      <c r="Z72" s="10">
        <f>X72+Y72</f>
        <v>214802</v>
      </c>
      <c r="AA72" s="10"/>
      <c r="AB72" s="10">
        <f>Z72+AA72</f>
        <v>214802</v>
      </c>
      <c r="AC72" s="10"/>
      <c r="AD72" s="10">
        <f>AB72+AC72</f>
        <v>214802</v>
      </c>
      <c r="AE72" s="10"/>
      <c r="AF72" s="10">
        <f>AD72+AE72</f>
        <v>214802</v>
      </c>
    </row>
    <row r="73" spans="1:32" ht="15">
      <c r="A73" s="11" t="s">
        <v>105</v>
      </c>
      <c r="B73" s="12"/>
      <c r="C73" s="11" t="s">
        <v>106</v>
      </c>
      <c r="D73" s="13"/>
      <c r="E73" s="12"/>
      <c r="F73" s="68"/>
      <c r="G73" s="38" t="s">
        <v>47</v>
      </c>
      <c r="H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</row>
    <row r="74" spans="1:32" ht="15">
      <c r="A74" s="11"/>
      <c r="B74" s="12"/>
      <c r="C74" s="11"/>
      <c r="D74" s="13"/>
      <c r="E74" s="12"/>
      <c r="F74" s="68"/>
      <c r="G74" s="38"/>
      <c r="H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</row>
    <row r="75" spans="1:32" ht="15">
      <c r="A75" s="11"/>
      <c r="B75" s="12"/>
      <c r="C75" s="11"/>
      <c r="D75" s="13"/>
      <c r="E75" s="12"/>
      <c r="F75" s="68" t="s">
        <v>107</v>
      </c>
      <c r="G75" s="38" t="s">
        <v>108</v>
      </c>
      <c r="H75" s="10"/>
      <c r="J75" s="10"/>
      <c r="K75" s="10"/>
      <c r="L75" s="10"/>
      <c r="M75" s="10"/>
      <c r="N75" s="10"/>
      <c r="O75" s="10"/>
      <c r="P75" s="10"/>
      <c r="Q75" s="10"/>
      <c r="R75" s="10">
        <v>3630</v>
      </c>
      <c r="S75" s="10"/>
      <c r="T75" s="10">
        <v>3630</v>
      </c>
      <c r="U75" s="10"/>
      <c r="V75" s="10">
        <v>3630</v>
      </c>
      <c r="W75" s="10">
        <v>3630</v>
      </c>
      <c r="X75" s="10">
        <f>V75+W75</f>
        <v>7260</v>
      </c>
      <c r="Y75" s="10"/>
      <c r="Z75" s="10">
        <f>X75+Y75</f>
        <v>7260</v>
      </c>
      <c r="AA75" s="10"/>
      <c r="AB75" s="10">
        <f>Z75+AA75</f>
        <v>7260</v>
      </c>
      <c r="AC75" s="10"/>
      <c r="AD75" s="10">
        <f>AB75+AC75</f>
        <v>7260</v>
      </c>
      <c r="AE75" s="10"/>
      <c r="AF75" s="10">
        <f>AD75+AE75</f>
        <v>7260</v>
      </c>
    </row>
    <row r="76" spans="1:32" ht="15">
      <c r="A76" s="11"/>
      <c r="B76" s="12"/>
      <c r="C76" s="11"/>
      <c r="D76" s="13"/>
      <c r="E76" s="12"/>
      <c r="F76" s="68"/>
      <c r="G76" s="38" t="s">
        <v>109</v>
      </c>
      <c r="H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</row>
    <row r="77" spans="1:32" ht="15">
      <c r="A77" s="11"/>
      <c r="B77" s="12"/>
      <c r="C77" s="11"/>
      <c r="D77" s="13"/>
      <c r="E77" s="12"/>
      <c r="F77" s="68"/>
      <c r="G77" s="38" t="s">
        <v>110</v>
      </c>
      <c r="H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</row>
    <row r="78" spans="1:32" ht="15">
      <c r="A78" s="11" t="s">
        <v>111</v>
      </c>
      <c r="B78" s="12"/>
      <c r="C78" s="11"/>
      <c r="D78" s="13"/>
      <c r="E78" s="12"/>
      <c r="F78" s="68"/>
      <c r="G78" s="38"/>
      <c r="H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</row>
    <row r="79" spans="1:32" ht="15">
      <c r="A79" s="11"/>
      <c r="B79" s="12"/>
      <c r="C79" s="847">
        <v>75020</v>
      </c>
      <c r="D79" s="848"/>
      <c r="E79" s="849"/>
      <c r="F79" s="68" t="s">
        <v>97</v>
      </c>
      <c r="G79" s="38" t="s">
        <v>98</v>
      </c>
      <c r="H79" s="10">
        <v>4000</v>
      </c>
      <c r="J79" s="10">
        <f>H79+I79</f>
        <v>4000</v>
      </c>
      <c r="K79" s="10"/>
      <c r="L79" s="10">
        <f>J79+K79</f>
        <v>4000</v>
      </c>
      <c r="M79" s="10"/>
      <c r="N79" s="10">
        <f>L79+M79</f>
        <v>4000</v>
      </c>
      <c r="O79" s="10"/>
      <c r="P79" s="10">
        <f>N79+O79</f>
        <v>4000</v>
      </c>
      <c r="Q79" s="10"/>
      <c r="R79" s="10">
        <f>P79+Q79</f>
        <v>4000</v>
      </c>
      <c r="S79" s="10"/>
      <c r="T79" s="10">
        <f>R79+S79</f>
        <v>4000</v>
      </c>
      <c r="U79" s="10"/>
      <c r="V79" s="10">
        <f>T79+U79</f>
        <v>4000</v>
      </c>
      <c r="W79" s="10"/>
      <c r="X79" s="10">
        <f>V79+W79</f>
        <v>4000</v>
      </c>
      <c r="Y79" s="10"/>
      <c r="Z79" s="10">
        <f>X79+Y79</f>
        <v>4000</v>
      </c>
      <c r="AA79" s="10"/>
      <c r="AB79" s="10">
        <f>Z79+AA79</f>
        <v>4000</v>
      </c>
      <c r="AC79" s="10"/>
      <c r="AD79" s="10">
        <f>AB79+AC79</f>
        <v>4000</v>
      </c>
      <c r="AE79" s="10"/>
      <c r="AF79" s="10">
        <f>AD79+AE79</f>
        <v>4000</v>
      </c>
    </row>
    <row r="80" spans="1:32" ht="15">
      <c r="A80" s="11"/>
      <c r="B80" s="12"/>
      <c r="C80" s="11" t="s">
        <v>112</v>
      </c>
      <c r="D80" s="13"/>
      <c r="E80" s="12"/>
      <c r="F80" s="68"/>
      <c r="G80" s="38"/>
      <c r="H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</row>
    <row r="81" spans="1:32" ht="15">
      <c r="A81" s="11"/>
      <c r="B81" s="12"/>
      <c r="C81" s="11"/>
      <c r="D81" s="13"/>
      <c r="E81" s="12"/>
      <c r="F81" s="68" t="s">
        <v>58</v>
      </c>
      <c r="G81" s="38" t="s">
        <v>59</v>
      </c>
      <c r="H81" s="10">
        <v>20000</v>
      </c>
      <c r="J81" s="10">
        <v>20000</v>
      </c>
      <c r="K81" s="10"/>
      <c r="L81" s="10">
        <f>J81+K81</f>
        <v>20000</v>
      </c>
      <c r="M81" s="10"/>
      <c r="N81" s="10">
        <f>L81+M81</f>
        <v>20000</v>
      </c>
      <c r="O81" s="10"/>
      <c r="P81" s="10">
        <f>N81+O81</f>
        <v>20000</v>
      </c>
      <c r="Q81" s="10"/>
      <c r="R81" s="10">
        <f>P81+Q81</f>
        <v>20000</v>
      </c>
      <c r="S81" s="10"/>
      <c r="T81" s="10">
        <f>R81+S81</f>
        <v>20000</v>
      </c>
      <c r="U81" s="10"/>
      <c r="V81" s="10">
        <f>T81+U81</f>
        <v>20000</v>
      </c>
      <c r="W81" s="10"/>
      <c r="X81" s="10">
        <f>V81+W81</f>
        <v>20000</v>
      </c>
      <c r="Y81" s="10"/>
      <c r="Z81" s="10">
        <f>X81+Y81</f>
        <v>20000</v>
      </c>
      <c r="AA81" s="10"/>
      <c r="AB81" s="10">
        <f>Z81+AA81</f>
        <v>20000</v>
      </c>
      <c r="AC81" s="10"/>
      <c r="AD81" s="10">
        <f>AB81+AC81</f>
        <v>20000</v>
      </c>
      <c r="AE81" s="10"/>
      <c r="AF81" s="10">
        <f>AD81+AE81</f>
        <v>20000</v>
      </c>
    </row>
    <row r="82" spans="1:32" ht="15">
      <c r="A82" s="11"/>
      <c r="B82" s="12"/>
      <c r="C82" s="11"/>
      <c r="D82" s="13"/>
      <c r="E82" s="12"/>
      <c r="F82" s="68"/>
      <c r="G82" s="38"/>
      <c r="H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</row>
    <row r="83" spans="1:32" ht="15">
      <c r="A83" s="11"/>
      <c r="B83" s="12"/>
      <c r="C83" s="847" t="s">
        <v>113</v>
      </c>
      <c r="D83" s="848"/>
      <c r="E83" s="849"/>
      <c r="F83" s="68" t="s">
        <v>78</v>
      </c>
      <c r="G83" s="52" t="s">
        <v>44</v>
      </c>
      <c r="H83" s="10">
        <v>20000</v>
      </c>
      <c r="J83" s="10">
        <f>H83+I83</f>
        <v>20000</v>
      </c>
      <c r="K83" s="10"/>
      <c r="L83" s="10">
        <f>J83+K83</f>
        <v>20000</v>
      </c>
      <c r="M83" s="10"/>
      <c r="N83" s="10">
        <f>L83+M83</f>
        <v>20000</v>
      </c>
      <c r="O83" s="10"/>
      <c r="P83" s="10">
        <f>N83+O83</f>
        <v>20000</v>
      </c>
      <c r="Q83" s="10"/>
      <c r="R83" s="10">
        <f>P83+Q83</f>
        <v>20000</v>
      </c>
      <c r="S83" s="10"/>
      <c r="T83" s="10">
        <f>R83+S83</f>
        <v>20000</v>
      </c>
      <c r="U83" s="10"/>
      <c r="V83" s="10">
        <f>T83+U83</f>
        <v>20000</v>
      </c>
      <c r="W83" s="10"/>
      <c r="X83" s="10">
        <f>V83+W83</f>
        <v>20000</v>
      </c>
      <c r="Y83" s="10">
        <v>977</v>
      </c>
      <c r="Z83" s="10">
        <f>X83+Y83</f>
        <v>20977</v>
      </c>
      <c r="AA83" s="10">
        <v>-1954</v>
      </c>
      <c r="AB83" s="10">
        <f>Z83+AA83</f>
        <v>19023</v>
      </c>
      <c r="AC83" s="10"/>
      <c r="AD83" s="10">
        <f>AB83+AC83</f>
        <v>19023</v>
      </c>
      <c r="AE83" s="10"/>
      <c r="AF83" s="10">
        <f>AD83+AE83</f>
        <v>19023</v>
      </c>
    </row>
    <row r="84" spans="1:32" ht="15">
      <c r="A84" s="69"/>
      <c r="B84" s="28"/>
      <c r="C84" s="69" t="s">
        <v>114</v>
      </c>
      <c r="D84" s="27"/>
      <c r="E84" s="28"/>
      <c r="F84" s="70"/>
      <c r="G84" s="71" t="s">
        <v>47</v>
      </c>
      <c r="H84" s="72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</row>
    <row r="85" spans="1:32" ht="15.75">
      <c r="A85" s="73" t="s">
        <v>115</v>
      </c>
      <c r="B85" s="13"/>
      <c r="C85" s="13"/>
      <c r="D85" s="13"/>
      <c r="E85" s="13"/>
      <c r="F85" s="74"/>
      <c r="G85" s="26"/>
      <c r="H85" s="75">
        <f>SUM(H72:H84)</f>
        <v>174802</v>
      </c>
      <c r="I85" s="21"/>
      <c r="J85" s="20">
        <f>H85+I85</f>
        <v>174802</v>
      </c>
      <c r="K85" s="20"/>
      <c r="L85" s="20">
        <f>J85+K85</f>
        <v>174802</v>
      </c>
      <c r="M85" s="20"/>
      <c r="N85" s="20">
        <f>L85+M85</f>
        <v>174802</v>
      </c>
      <c r="O85" s="20"/>
      <c r="P85" s="20">
        <f>N85+O85</f>
        <v>174802</v>
      </c>
      <c r="Q85" s="20">
        <f>SUM(Q72:Q84)</f>
        <v>3630</v>
      </c>
      <c r="R85" s="20">
        <f>P85+Q85</f>
        <v>178432</v>
      </c>
      <c r="S85" s="20"/>
      <c r="T85" s="20">
        <f>SUM(T72:T84)</f>
        <v>178432</v>
      </c>
      <c r="U85" s="20">
        <f>SUM(U72:U84)</f>
        <v>40000</v>
      </c>
      <c r="V85" s="20">
        <f>T85+U85</f>
        <v>218432</v>
      </c>
      <c r="W85" s="20">
        <f>SUM(W72:W84)</f>
        <v>3630</v>
      </c>
      <c r="X85" s="20">
        <f>V85+W85</f>
        <v>222062</v>
      </c>
      <c r="Y85" s="20">
        <f>SUM(Y72:Y84)</f>
        <v>44977</v>
      </c>
      <c r="Z85" s="20">
        <f>X85+Y85</f>
        <v>267039</v>
      </c>
      <c r="AA85" s="20">
        <f>SUM(AA72:AA84)</f>
        <v>-1954</v>
      </c>
      <c r="AB85" s="20">
        <f>Z85+AA85</f>
        <v>265085</v>
      </c>
      <c r="AC85" s="20"/>
      <c r="AD85" s="20">
        <f>AB85+AC85</f>
        <v>265085</v>
      </c>
      <c r="AE85" s="20"/>
      <c r="AF85" s="20">
        <f>AD85+AE85</f>
        <v>265085</v>
      </c>
    </row>
    <row r="86" spans="1:32" ht="15">
      <c r="A86" s="8">
        <v>754</v>
      </c>
      <c r="B86" s="6"/>
      <c r="C86" s="863">
        <v>75411</v>
      </c>
      <c r="D86" s="881"/>
      <c r="E86" s="882"/>
      <c r="F86" s="67" t="s">
        <v>78</v>
      </c>
      <c r="G86" s="56" t="s">
        <v>44</v>
      </c>
      <c r="H86" s="9">
        <v>3074000</v>
      </c>
      <c r="J86" s="10">
        <f>H86+I86</f>
        <v>3074000</v>
      </c>
      <c r="K86" s="10"/>
      <c r="L86" s="10">
        <f>J86+K86</f>
        <v>3074000</v>
      </c>
      <c r="M86" s="10">
        <v>424</v>
      </c>
      <c r="N86" s="878">
        <f>L86+M86</f>
        <v>3074424</v>
      </c>
      <c r="O86" s="10"/>
      <c r="P86" s="878">
        <f>N86+O86+O87</f>
        <v>3074424</v>
      </c>
      <c r="Q86" s="10">
        <v>98675</v>
      </c>
      <c r="R86" s="878">
        <f>P86+Q86+Q87</f>
        <v>3248884</v>
      </c>
      <c r="S86" s="10"/>
      <c r="T86" s="10">
        <f>R86+S86</f>
        <v>3248884</v>
      </c>
      <c r="U86" s="10">
        <v>50401</v>
      </c>
      <c r="V86" s="10">
        <f>T86+U86</f>
        <v>3299285</v>
      </c>
      <c r="W86" s="10">
        <v>45764</v>
      </c>
      <c r="X86" s="10">
        <f>V86+W86</f>
        <v>3345049</v>
      </c>
      <c r="Y86" s="10">
        <v>2477</v>
      </c>
      <c r="Z86" s="10">
        <f>X86+Y86</f>
        <v>3347526</v>
      </c>
      <c r="AA86" s="10"/>
      <c r="AB86" s="10">
        <f>Z86+AA86</f>
        <v>3347526</v>
      </c>
      <c r="AC86" s="10">
        <v>29813</v>
      </c>
      <c r="AD86" s="878">
        <f>AB86+AC86</f>
        <v>3377339</v>
      </c>
      <c r="AE86" s="10">
        <v>5366</v>
      </c>
      <c r="AF86" s="878">
        <f>AD86+AE86+AE87+AE88</f>
        <v>3382707</v>
      </c>
    </row>
    <row r="87" spans="1:32" ht="15">
      <c r="A87" s="11" t="s">
        <v>116</v>
      </c>
      <c r="B87" s="12"/>
      <c r="C87" s="11" t="s">
        <v>117</v>
      </c>
      <c r="D87" s="13"/>
      <c r="E87" s="12"/>
      <c r="F87" s="68"/>
      <c r="G87" s="38" t="s">
        <v>47</v>
      </c>
      <c r="H87" s="10"/>
      <c r="J87" s="10"/>
      <c r="K87" s="10"/>
      <c r="L87" s="10"/>
      <c r="M87" s="10"/>
      <c r="N87" s="856"/>
      <c r="O87" s="10"/>
      <c r="P87" s="856"/>
      <c r="Q87" s="10">
        <v>75785</v>
      </c>
      <c r="R87" s="856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856"/>
      <c r="AE87" s="10">
        <v>7094</v>
      </c>
      <c r="AF87" s="856"/>
    </row>
    <row r="88" spans="1:32" ht="15">
      <c r="A88" s="11" t="s">
        <v>118</v>
      </c>
      <c r="B88" s="12"/>
      <c r="C88" s="11" t="s">
        <v>119</v>
      </c>
      <c r="D88" s="13"/>
      <c r="E88" s="12"/>
      <c r="F88" s="68"/>
      <c r="G88" s="38"/>
      <c r="H88" s="10"/>
      <c r="J88" s="10"/>
      <c r="K88" s="10"/>
      <c r="L88" s="10"/>
      <c r="M88" s="10"/>
      <c r="N88" s="53"/>
      <c r="O88" s="10"/>
      <c r="P88" s="53"/>
      <c r="Q88" s="10"/>
      <c r="R88" s="53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856"/>
      <c r="AE88" s="10">
        <v>-7092</v>
      </c>
      <c r="AF88" s="856"/>
    </row>
    <row r="89" spans="1:32" ht="15">
      <c r="A89" s="11" t="s">
        <v>120</v>
      </c>
      <c r="B89" s="12"/>
      <c r="C89" s="11"/>
      <c r="D89" s="13"/>
      <c r="E89" s="12"/>
      <c r="F89" s="68" t="s">
        <v>90</v>
      </c>
      <c r="G89" s="38" t="s">
        <v>121</v>
      </c>
      <c r="H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>
        <v>0</v>
      </c>
      <c r="AC89" s="10">
        <v>10000</v>
      </c>
      <c r="AD89" s="10">
        <v>10000</v>
      </c>
      <c r="AE89" s="10"/>
      <c r="AF89" s="10">
        <f>AD89+AE89</f>
        <v>10000</v>
      </c>
    </row>
    <row r="90" spans="3:32" ht="15">
      <c r="C90" s="11"/>
      <c r="D90" s="13"/>
      <c r="E90" s="12"/>
      <c r="F90" s="68"/>
      <c r="G90" s="38" t="s">
        <v>122</v>
      </c>
      <c r="H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</row>
    <row r="91" spans="3:32" ht="15">
      <c r="C91" s="11"/>
      <c r="D91" s="13"/>
      <c r="E91" s="12"/>
      <c r="F91" s="68"/>
      <c r="G91" s="38"/>
      <c r="H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</row>
    <row r="92" spans="3:32" ht="15">
      <c r="C92" s="11"/>
      <c r="D92" s="13"/>
      <c r="E92" s="12"/>
      <c r="F92" s="14">
        <v>6260</v>
      </c>
      <c r="G92" s="1" t="s">
        <v>123</v>
      </c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>
        <v>0</v>
      </c>
      <c r="AE92" s="10">
        <v>286000</v>
      </c>
      <c r="AF92" s="10">
        <v>286000</v>
      </c>
    </row>
    <row r="93" spans="3:32" ht="15">
      <c r="C93" s="11"/>
      <c r="D93" s="13"/>
      <c r="E93" s="12"/>
      <c r="F93" s="14"/>
      <c r="G93" s="1" t="s">
        <v>124</v>
      </c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</row>
    <row r="94" spans="3:32" ht="15">
      <c r="C94" s="11"/>
      <c r="D94" s="13"/>
      <c r="E94" s="12"/>
      <c r="F94" s="38"/>
      <c r="G94" s="1" t="s">
        <v>125</v>
      </c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</row>
    <row r="95" spans="1:32" ht="15">
      <c r="A95" s="11"/>
      <c r="B95" s="12"/>
      <c r="C95" s="11"/>
      <c r="D95" s="13"/>
      <c r="E95" s="12"/>
      <c r="F95" s="68"/>
      <c r="G95" s="12"/>
      <c r="H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</row>
    <row r="96" spans="1:32" ht="15">
      <c r="A96" s="11"/>
      <c r="B96" s="12"/>
      <c r="C96" s="11"/>
      <c r="D96" s="13"/>
      <c r="E96" s="12"/>
      <c r="F96" s="68" t="s">
        <v>100</v>
      </c>
      <c r="G96" s="61" t="s">
        <v>101</v>
      </c>
      <c r="H96" s="10"/>
      <c r="J96" s="10"/>
      <c r="K96" s="10"/>
      <c r="L96" s="10"/>
      <c r="M96" s="10"/>
      <c r="N96" s="10"/>
      <c r="O96" s="10"/>
      <c r="P96" s="10">
        <v>0</v>
      </c>
      <c r="Q96" s="10">
        <v>950000</v>
      </c>
      <c r="R96" s="10">
        <v>950000</v>
      </c>
      <c r="S96" s="10"/>
      <c r="T96" s="10">
        <f>R96+S96</f>
        <v>950000</v>
      </c>
      <c r="U96" s="10"/>
      <c r="V96" s="10">
        <f>T96+U96</f>
        <v>950000</v>
      </c>
      <c r="W96" s="10"/>
      <c r="X96" s="10">
        <f>V96+W96</f>
        <v>950000</v>
      </c>
      <c r="Y96" s="10"/>
      <c r="Z96" s="10">
        <f>X96+Y96</f>
        <v>950000</v>
      </c>
      <c r="AA96" s="10"/>
      <c r="AB96" s="10">
        <f>Z96+AA96</f>
        <v>950000</v>
      </c>
      <c r="AC96" s="10"/>
      <c r="AD96" s="10">
        <f>AB96+AC96</f>
        <v>950000</v>
      </c>
      <c r="AE96" s="10">
        <v>7092</v>
      </c>
      <c r="AF96" s="10">
        <f>AD96+AE96</f>
        <v>957092</v>
      </c>
    </row>
    <row r="97" spans="1:32" ht="15">
      <c r="A97" s="11"/>
      <c r="B97" s="12"/>
      <c r="C97" s="11"/>
      <c r="D97" s="13"/>
      <c r="E97" s="12"/>
      <c r="F97" s="68"/>
      <c r="G97" s="61" t="s">
        <v>102</v>
      </c>
      <c r="H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</row>
    <row r="98" spans="1:32" ht="15">
      <c r="A98" s="11"/>
      <c r="B98" s="12"/>
      <c r="C98" s="11"/>
      <c r="D98" s="13"/>
      <c r="E98" s="12"/>
      <c r="F98" s="68"/>
      <c r="G98" s="61" t="s">
        <v>103</v>
      </c>
      <c r="H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</row>
    <row r="99" spans="3:32" ht="15">
      <c r="C99" s="11"/>
      <c r="D99" s="13"/>
      <c r="E99" s="12"/>
      <c r="F99" s="68"/>
      <c r="G99" s="38"/>
      <c r="H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</row>
    <row r="100" spans="1:32" ht="15">
      <c r="A100" s="11"/>
      <c r="B100" s="12"/>
      <c r="C100" s="847">
        <v>75414</v>
      </c>
      <c r="D100" s="869"/>
      <c r="E100" s="868"/>
      <c r="F100" s="78" t="s">
        <v>78</v>
      </c>
      <c r="G100" s="52" t="s">
        <v>44</v>
      </c>
      <c r="H100" s="10">
        <v>400</v>
      </c>
      <c r="J100" s="10">
        <f>H100+I100</f>
        <v>400</v>
      </c>
      <c r="K100" s="10"/>
      <c r="L100" s="10">
        <f>J100+K100</f>
        <v>400</v>
      </c>
      <c r="M100" s="10"/>
      <c r="N100" s="10">
        <f>L100+M100</f>
        <v>400</v>
      </c>
      <c r="O100" s="10"/>
      <c r="P100" s="10">
        <f>N100+O100</f>
        <v>400</v>
      </c>
      <c r="Q100" s="10"/>
      <c r="R100" s="10">
        <f>P100+Q100</f>
        <v>400</v>
      </c>
      <c r="S100" s="10"/>
      <c r="T100" s="10">
        <f>R100+S100</f>
        <v>400</v>
      </c>
      <c r="U100" s="10"/>
      <c r="V100" s="10">
        <f>T100+U100</f>
        <v>400</v>
      </c>
      <c r="W100" s="10"/>
      <c r="X100" s="10">
        <f>V100+W100</f>
        <v>400</v>
      </c>
      <c r="Y100" s="10"/>
      <c r="Z100" s="10">
        <f>X100+Y100</f>
        <v>400</v>
      </c>
      <c r="AA100" s="10"/>
      <c r="AB100" s="10">
        <f>Z100+AA100</f>
        <v>400</v>
      </c>
      <c r="AC100" s="10"/>
      <c r="AD100" s="10">
        <f>AB100+AC100</f>
        <v>400</v>
      </c>
      <c r="AE100" s="10"/>
      <c r="AF100" s="10">
        <f>AD100+AE100</f>
        <v>400</v>
      </c>
    </row>
    <row r="101" spans="1:32" ht="15">
      <c r="A101" s="69"/>
      <c r="B101" s="28"/>
      <c r="C101" s="838" t="s">
        <v>126</v>
      </c>
      <c r="D101" s="879"/>
      <c r="E101" s="880"/>
      <c r="F101" s="81"/>
      <c r="G101" s="71" t="s">
        <v>47</v>
      </c>
      <c r="H101" s="72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</row>
    <row r="102" spans="1:32" ht="15.75">
      <c r="A102" s="82" t="s">
        <v>127</v>
      </c>
      <c r="B102" s="27"/>
      <c r="C102" s="27"/>
      <c r="D102" s="27"/>
      <c r="E102" s="27"/>
      <c r="F102" s="83"/>
      <c r="G102" s="84"/>
      <c r="H102" s="85">
        <f>SUM(H86:H101)</f>
        <v>3074400</v>
      </c>
      <c r="I102" s="21"/>
      <c r="J102" s="20">
        <f>H102+I102</f>
        <v>3074400</v>
      </c>
      <c r="K102" s="20"/>
      <c r="L102" s="20">
        <f>J102+K102</f>
        <v>3074400</v>
      </c>
      <c r="M102" s="20">
        <v>424</v>
      </c>
      <c r="N102" s="20">
        <f>L102+M102</f>
        <v>3074824</v>
      </c>
      <c r="O102" s="20"/>
      <c r="P102" s="20">
        <f>N102+O102</f>
        <v>3074824</v>
      </c>
      <c r="Q102" s="20">
        <f>SUM(Q86:Q101)</f>
        <v>1124460</v>
      </c>
      <c r="R102" s="20">
        <f>P102+Q102</f>
        <v>4199284</v>
      </c>
      <c r="S102" s="20"/>
      <c r="T102" s="20">
        <f>R102+S102</f>
        <v>4199284</v>
      </c>
      <c r="U102" s="20">
        <f>SUM(U86:U101)</f>
        <v>50401</v>
      </c>
      <c r="V102" s="20">
        <f>T102+U102</f>
        <v>4249685</v>
      </c>
      <c r="W102" s="20">
        <f>SUM(W86:W101)</f>
        <v>45764</v>
      </c>
      <c r="X102" s="20">
        <f>V102+W102</f>
        <v>4295449</v>
      </c>
      <c r="Y102" s="20">
        <f>SUM(Y86:Y101)</f>
        <v>2477</v>
      </c>
      <c r="Z102" s="20">
        <f>X102+Y102</f>
        <v>4297926</v>
      </c>
      <c r="AA102" s="20"/>
      <c r="AB102" s="20">
        <f>Z102+AA102</f>
        <v>4297926</v>
      </c>
      <c r="AC102" s="20">
        <f>SUM(AC86:AC101)</f>
        <v>39813</v>
      </c>
      <c r="AD102" s="20">
        <f>AB102+AC102</f>
        <v>4337739</v>
      </c>
      <c r="AE102" s="20">
        <f>SUM(AE86:AE101)</f>
        <v>298460</v>
      </c>
      <c r="AF102" s="20">
        <f>AD102+AE102</f>
        <v>4636199</v>
      </c>
    </row>
    <row r="103" spans="1:32" ht="15">
      <c r="A103" s="5">
        <v>756</v>
      </c>
      <c r="B103" s="6"/>
      <c r="C103" s="863">
        <v>75618</v>
      </c>
      <c r="D103" s="875"/>
      <c r="E103" s="876"/>
      <c r="F103" s="86" t="s">
        <v>128</v>
      </c>
      <c r="G103" s="48" t="s">
        <v>129</v>
      </c>
      <c r="H103" s="9">
        <v>2000000</v>
      </c>
      <c r="J103" s="10">
        <f>H103+I103</f>
        <v>2000000</v>
      </c>
      <c r="K103" s="10">
        <v>350000</v>
      </c>
      <c r="L103" s="10">
        <f>J103+K103</f>
        <v>2350000</v>
      </c>
      <c r="M103" s="10"/>
      <c r="N103" s="10">
        <f>L103+M103</f>
        <v>2350000</v>
      </c>
      <c r="O103" s="10"/>
      <c r="P103" s="10">
        <f>N103+O103</f>
        <v>2350000</v>
      </c>
      <c r="Q103" s="10">
        <v>600000</v>
      </c>
      <c r="R103" s="10">
        <f>P103+Q103</f>
        <v>2950000</v>
      </c>
      <c r="S103" s="10"/>
      <c r="T103" s="10">
        <f>R103+S103</f>
        <v>2950000</v>
      </c>
      <c r="U103" s="10"/>
      <c r="V103" s="10">
        <f>T103+U103</f>
        <v>2950000</v>
      </c>
      <c r="W103" s="10">
        <v>400000</v>
      </c>
      <c r="X103" s="10">
        <f>V103+W103</f>
        <v>3350000</v>
      </c>
      <c r="Y103" s="10">
        <v>300000</v>
      </c>
      <c r="Z103" s="10">
        <f>X103+Y103</f>
        <v>3650000</v>
      </c>
      <c r="AA103" s="10"/>
      <c r="AB103" s="10">
        <f>Z103+AA103</f>
        <v>3650000</v>
      </c>
      <c r="AC103" s="10"/>
      <c r="AD103" s="10">
        <f>AB103+AC103</f>
        <v>3650000</v>
      </c>
      <c r="AE103" s="10"/>
      <c r="AF103" s="10">
        <f>AD103+AE103</f>
        <v>3650000</v>
      </c>
    </row>
    <row r="104" spans="1:32" ht="15">
      <c r="A104" s="11" t="s">
        <v>130</v>
      </c>
      <c r="B104" s="12"/>
      <c r="C104" s="11" t="s">
        <v>131</v>
      </c>
      <c r="D104" s="13"/>
      <c r="E104" s="12"/>
      <c r="F104" s="34"/>
      <c r="G104" s="38"/>
      <c r="H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</row>
    <row r="105" spans="1:32" ht="15">
      <c r="A105" s="11" t="s">
        <v>132</v>
      </c>
      <c r="B105" s="12"/>
      <c r="C105" s="11" t="s">
        <v>133</v>
      </c>
      <c r="D105" s="13"/>
      <c r="E105" s="12"/>
      <c r="F105" s="34" t="s">
        <v>134</v>
      </c>
      <c r="G105" s="38" t="s">
        <v>135</v>
      </c>
      <c r="H105" s="10">
        <v>200000</v>
      </c>
      <c r="J105" s="10">
        <f>H105+I105</f>
        <v>200000</v>
      </c>
      <c r="K105" s="10"/>
      <c r="L105" s="10">
        <f>J105+K105</f>
        <v>200000</v>
      </c>
      <c r="M105" s="10"/>
      <c r="N105" s="10">
        <f>L105+M105</f>
        <v>200000</v>
      </c>
      <c r="O105" s="10"/>
      <c r="P105" s="10">
        <f>N105+O105</f>
        <v>200000</v>
      </c>
      <c r="Q105" s="10"/>
      <c r="R105" s="10">
        <f>P105+Q105</f>
        <v>200000</v>
      </c>
      <c r="S105" s="10"/>
      <c r="T105" s="10">
        <f>R105+S105</f>
        <v>200000</v>
      </c>
      <c r="U105" s="10"/>
      <c r="V105" s="10">
        <f>T105+U105</f>
        <v>200000</v>
      </c>
      <c r="W105" s="10"/>
      <c r="X105" s="10">
        <f>V105+W105</f>
        <v>200000</v>
      </c>
      <c r="Y105" s="10"/>
      <c r="Z105" s="10">
        <f>X105+Y105</f>
        <v>200000</v>
      </c>
      <c r="AA105" s="10"/>
      <c r="AB105" s="10">
        <f>Z105+AA105</f>
        <v>200000</v>
      </c>
      <c r="AC105" s="10"/>
      <c r="AD105" s="10">
        <f>AB105+AC105</f>
        <v>200000</v>
      </c>
      <c r="AE105" s="10">
        <v>70000</v>
      </c>
      <c r="AF105" s="10">
        <f>AD105+AE105</f>
        <v>270000</v>
      </c>
    </row>
    <row r="106" spans="1:32" ht="15">
      <c r="A106" s="11" t="s">
        <v>136</v>
      </c>
      <c r="B106" s="12"/>
      <c r="C106" s="11"/>
      <c r="D106" s="13"/>
      <c r="E106" s="12"/>
      <c r="F106" s="34"/>
      <c r="G106" s="38" t="s">
        <v>137</v>
      </c>
      <c r="H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</row>
    <row r="107" spans="1:32" ht="15">
      <c r="A107" s="11" t="s">
        <v>138</v>
      </c>
      <c r="B107" s="12"/>
      <c r="C107" s="11"/>
      <c r="D107" s="13"/>
      <c r="E107" s="12"/>
      <c r="F107" s="34"/>
      <c r="G107" s="38" t="s">
        <v>139</v>
      </c>
      <c r="H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</row>
    <row r="108" spans="1:32" ht="15">
      <c r="A108" s="11" t="s">
        <v>140</v>
      </c>
      <c r="B108" s="12"/>
      <c r="C108" s="11"/>
      <c r="D108" s="13"/>
      <c r="E108" s="12"/>
      <c r="F108" s="34"/>
      <c r="G108" s="38"/>
      <c r="H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</row>
    <row r="109" spans="1:32" ht="15">
      <c r="A109" s="11" t="s">
        <v>141</v>
      </c>
      <c r="B109" s="12"/>
      <c r="C109" s="847">
        <v>75622</v>
      </c>
      <c r="D109" s="848"/>
      <c r="E109" s="849"/>
      <c r="F109" s="34" t="s">
        <v>142</v>
      </c>
      <c r="G109" s="38" t="s">
        <v>143</v>
      </c>
      <c r="H109" s="10">
        <v>20300000</v>
      </c>
      <c r="J109" s="10">
        <f>H109+I109</f>
        <v>20300000</v>
      </c>
      <c r="K109" s="10"/>
      <c r="L109" s="10">
        <f>J109+K109</f>
        <v>20300000</v>
      </c>
      <c r="M109" s="10"/>
      <c r="N109" s="10">
        <f>L109+M109</f>
        <v>20300000</v>
      </c>
      <c r="O109" s="10"/>
      <c r="P109" s="10">
        <f>N109+O109</f>
        <v>20300000</v>
      </c>
      <c r="Q109" s="10"/>
      <c r="R109" s="10">
        <f>P109+Q109</f>
        <v>20300000</v>
      </c>
      <c r="S109" s="10"/>
      <c r="T109" s="10">
        <f>R109+S109</f>
        <v>20300000</v>
      </c>
      <c r="U109" s="10"/>
      <c r="V109" s="10">
        <f>T109+U109</f>
        <v>20300000</v>
      </c>
      <c r="W109" s="10"/>
      <c r="X109" s="10">
        <f>V109+W109</f>
        <v>20300000</v>
      </c>
      <c r="Y109" s="10">
        <v>510000</v>
      </c>
      <c r="Z109" s="10">
        <f>X109+Y109</f>
        <v>20810000</v>
      </c>
      <c r="AA109" s="10"/>
      <c r="AB109" s="10">
        <f>Z109+AA109</f>
        <v>20810000</v>
      </c>
      <c r="AC109" s="10"/>
      <c r="AD109" s="10">
        <f>AB109+AC109</f>
        <v>20810000</v>
      </c>
      <c r="AE109" s="10">
        <v>580043</v>
      </c>
      <c r="AF109" s="10">
        <f>AD109+AE109</f>
        <v>21390043</v>
      </c>
    </row>
    <row r="110" spans="1:32" ht="15">
      <c r="A110" s="11"/>
      <c r="B110" s="12"/>
      <c r="C110" s="11" t="s">
        <v>144</v>
      </c>
      <c r="D110" s="13"/>
      <c r="E110" s="12"/>
      <c r="F110" s="34"/>
      <c r="G110" s="38" t="s">
        <v>145</v>
      </c>
      <c r="H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</row>
    <row r="111" spans="1:32" ht="15">
      <c r="A111" s="11"/>
      <c r="B111" s="12"/>
      <c r="C111" s="11" t="s">
        <v>146</v>
      </c>
      <c r="D111" s="13"/>
      <c r="E111" s="12"/>
      <c r="F111" s="34"/>
      <c r="G111" s="38"/>
      <c r="H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</row>
    <row r="112" spans="1:32" ht="15">
      <c r="A112" s="11"/>
      <c r="B112" s="12"/>
      <c r="C112" s="11" t="s">
        <v>147</v>
      </c>
      <c r="D112" s="13"/>
      <c r="E112" s="12"/>
      <c r="F112" s="34" t="s">
        <v>148</v>
      </c>
      <c r="G112" s="35" t="s">
        <v>149</v>
      </c>
      <c r="H112" s="10">
        <v>550000</v>
      </c>
      <c r="J112" s="10">
        <f>H112+I112</f>
        <v>550000</v>
      </c>
      <c r="K112" s="10"/>
      <c r="L112" s="10">
        <f>J112+K112</f>
        <v>550000</v>
      </c>
      <c r="M112" s="10"/>
      <c r="N112" s="10">
        <f>L112+M112</f>
        <v>550000</v>
      </c>
      <c r="O112" s="10"/>
      <c r="P112" s="10">
        <f>N112+O112</f>
        <v>550000</v>
      </c>
      <c r="Q112" s="10"/>
      <c r="R112" s="10">
        <f>P112+Q112</f>
        <v>550000</v>
      </c>
      <c r="S112" s="10"/>
      <c r="T112" s="10">
        <f>R112+S112</f>
        <v>550000</v>
      </c>
      <c r="U112" s="10"/>
      <c r="V112" s="10">
        <f>T112+U112</f>
        <v>550000</v>
      </c>
      <c r="W112" s="10"/>
      <c r="X112" s="10">
        <f>V112+W112</f>
        <v>550000</v>
      </c>
      <c r="Y112" s="10">
        <v>352407</v>
      </c>
      <c r="Z112" s="10">
        <f>X112+Y112</f>
        <v>902407</v>
      </c>
      <c r="AA112" s="10"/>
      <c r="AB112" s="10">
        <f>Z112+AA112</f>
        <v>902407</v>
      </c>
      <c r="AC112" s="10"/>
      <c r="AD112" s="10">
        <f>AB112+AC112</f>
        <v>902407</v>
      </c>
      <c r="AE112" s="10"/>
      <c r="AF112" s="10">
        <f>AD112+AE112</f>
        <v>902407</v>
      </c>
    </row>
    <row r="113" spans="1:32" ht="15">
      <c r="A113" s="11"/>
      <c r="B113" s="12"/>
      <c r="C113" s="11" t="s">
        <v>150</v>
      </c>
      <c r="D113" s="13"/>
      <c r="E113" s="12"/>
      <c r="F113" s="34"/>
      <c r="G113" s="38" t="s">
        <v>151</v>
      </c>
      <c r="H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</row>
    <row r="114" spans="1:32" ht="15">
      <c r="A114" s="11"/>
      <c r="B114" s="12"/>
      <c r="C114" s="11"/>
      <c r="D114" s="13"/>
      <c r="E114" s="12"/>
      <c r="F114" s="13"/>
      <c r="G114" s="71"/>
      <c r="H114" s="38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</row>
    <row r="115" spans="1:32" ht="15.75">
      <c r="A115" s="15" t="s">
        <v>152</v>
      </c>
      <c r="B115" s="17"/>
      <c r="C115" s="17"/>
      <c r="D115" s="17"/>
      <c r="E115" s="17"/>
      <c r="F115" s="54"/>
      <c r="G115" s="87"/>
      <c r="H115" s="46">
        <f>SUM(H103:H113)</f>
        <v>23050000</v>
      </c>
      <c r="I115" s="21"/>
      <c r="J115" s="20">
        <f>H115+I115</f>
        <v>23050000</v>
      </c>
      <c r="K115" s="20">
        <f>SUM(K103:K114)</f>
        <v>350000</v>
      </c>
      <c r="L115" s="20">
        <f>J115+K115</f>
        <v>23400000</v>
      </c>
      <c r="M115" s="20"/>
      <c r="N115" s="20">
        <f>L115+M115</f>
        <v>23400000</v>
      </c>
      <c r="O115" s="20"/>
      <c r="P115" s="20">
        <f>N115+O115</f>
        <v>23400000</v>
      </c>
      <c r="Q115" s="20">
        <f>SUM(Q103:Q114)</f>
        <v>600000</v>
      </c>
      <c r="R115" s="20">
        <f>P115+Q115</f>
        <v>24000000</v>
      </c>
      <c r="S115" s="20"/>
      <c r="T115" s="20">
        <f>R115+S115</f>
        <v>24000000</v>
      </c>
      <c r="U115" s="20"/>
      <c r="V115" s="20">
        <f>T115+U115</f>
        <v>24000000</v>
      </c>
      <c r="W115" s="20">
        <f>SUM(W103:W114)</f>
        <v>400000</v>
      </c>
      <c r="X115" s="20">
        <f>V115+W115</f>
        <v>24400000</v>
      </c>
      <c r="Y115" s="20">
        <f>SUM(Y103:Y114)</f>
        <v>1162407</v>
      </c>
      <c r="Z115" s="20">
        <f>X115+Y115</f>
        <v>25562407</v>
      </c>
      <c r="AA115" s="20"/>
      <c r="AB115" s="20">
        <f>Z115+AA115</f>
        <v>25562407</v>
      </c>
      <c r="AC115" s="20"/>
      <c r="AD115" s="20">
        <f>AB115+AC115</f>
        <v>25562407</v>
      </c>
      <c r="AE115" s="20">
        <f>SUM(AE103:AE114)</f>
        <v>650043</v>
      </c>
      <c r="AF115" s="20">
        <f>AD115+AE115</f>
        <v>26212450</v>
      </c>
    </row>
    <row r="116" spans="1:32" ht="15">
      <c r="A116" s="11">
        <v>758</v>
      </c>
      <c r="B116" s="12"/>
      <c r="C116" s="848">
        <v>75801</v>
      </c>
      <c r="D116" s="848"/>
      <c r="E116" s="848"/>
      <c r="F116" s="67" t="s">
        <v>153</v>
      </c>
      <c r="G116" s="13" t="s">
        <v>154</v>
      </c>
      <c r="H116" s="10">
        <v>15358607</v>
      </c>
      <c r="J116" s="10">
        <f>H116+I116</f>
        <v>15358607</v>
      </c>
      <c r="K116" s="10"/>
      <c r="L116" s="10">
        <f>J116+K116</f>
        <v>15358607</v>
      </c>
      <c r="M116" s="10"/>
      <c r="N116" s="10">
        <f>L116+M116</f>
        <v>15358607</v>
      </c>
      <c r="O116" s="10"/>
      <c r="P116" s="10">
        <f>N116+O116</f>
        <v>15358607</v>
      </c>
      <c r="Q116" s="10">
        <v>2098739</v>
      </c>
      <c r="R116" s="10">
        <f>P116+Q116</f>
        <v>17457346</v>
      </c>
      <c r="S116" s="10"/>
      <c r="T116" s="10">
        <f>R116+S116</f>
        <v>17457346</v>
      </c>
      <c r="U116" s="10"/>
      <c r="V116" s="10">
        <f>T116+U116</f>
        <v>17457346</v>
      </c>
      <c r="W116" s="10">
        <v>45000</v>
      </c>
      <c r="X116" s="878">
        <f>V116+W116</f>
        <v>17502346</v>
      </c>
      <c r="Y116" s="10">
        <v>204593</v>
      </c>
      <c r="Z116" s="878">
        <f>X116+Y116+Y117</f>
        <v>17707439</v>
      </c>
      <c r="AA116" s="10"/>
      <c r="AB116" s="10">
        <f>Z116+AA116</f>
        <v>17707439</v>
      </c>
      <c r="AC116" s="10"/>
      <c r="AD116" s="10">
        <f>AB116+AC116</f>
        <v>17707439</v>
      </c>
      <c r="AE116" s="10">
        <v>45000</v>
      </c>
      <c r="AF116" s="10">
        <f>AD116+AE116</f>
        <v>17752439</v>
      </c>
    </row>
    <row r="117" spans="1:32" ht="15">
      <c r="A117" s="11" t="s">
        <v>155</v>
      </c>
      <c r="B117" s="12"/>
      <c r="C117" s="13" t="s">
        <v>156</v>
      </c>
      <c r="D117" s="13"/>
      <c r="E117" s="13"/>
      <c r="F117" s="68"/>
      <c r="G117" s="13" t="s">
        <v>157</v>
      </c>
      <c r="H117" s="25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856"/>
      <c r="Y117" s="10">
        <v>500</v>
      </c>
      <c r="Z117" s="856"/>
      <c r="AA117" s="10"/>
      <c r="AB117" s="10"/>
      <c r="AC117" s="10"/>
      <c r="AD117" s="10"/>
      <c r="AE117" s="10"/>
      <c r="AF117" s="10"/>
    </row>
    <row r="118" spans="1:32" ht="15">
      <c r="A118" s="11"/>
      <c r="B118" s="12"/>
      <c r="C118" s="13" t="s">
        <v>158</v>
      </c>
      <c r="D118" s="13"/>
      <c r="E118" s="13"/>
      <c r="F118" s="68"/>
      <c r="G118" s="13"/>
      <c r="H118" s="88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</row>
    <row r="119" spans="1:32" ht="15">
      <c r="A119" s="11"/>
      <c r="B119" s="12"/>
      <c r="C119" s="13" t="s">
        <v>159</v>
      </c>
      <c r="D119" s="13"/>
      <c r="E119" s="13"/>
      <c r="F119" s="68"/>
      <c r="G119" s="13"/>
      <c r="H119" s="88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</row>
    <row r="120" spans="1:32" ht="15">
      <c r="A120" s="11"/>
      <c r="B120" s="12"/>
      <c r="C120" s="848" t="s">
        <v>160</v>
      </c>
      <c r="D120" s="848"/>
      <c r="E120" s="848"/>
      <c r="F120" s="68" t="s">
        <v>76</v>
      </c>
      <c r="G120" s="13" t="s">
        <v>161</v>
      </c>
      <c r="H120" s="10">
        <v>100000</v>
      </c>
      <c r="J120" s="10">
        <f>H120+I120</f>
        <v>100000</v>
      </c>
      <c r="K120" s="10"/>
      <c r="L120" s="10">
        <f>J120+K120</f>
        <v>100000</v>
      </c>
      <c r="M120" s="10"/>
      <c r="N120" s="10">
        <f>L120+M120</f>
        <v>100000</v>
      </c>
      <c r="O120" s="10"/>
      <c r="P120" s="10">
        <f>N120+O120</f>
        <v>100000</v>
      </c>
      <c r="Q120" s="10"/>
      <c r="R120" s="10">
        <f>P120+Q120</f>
        <v>100000</v>
      </c>
      <c r="S120" s="10"/>
      <c r="T120" s="10">
        <f>R120+S120</f>
        <v>100000</v>
      </c>
      <c r="U120" s="10"/>
      <c r="V120" s="10">
        <f>T120+U120</f>
        <v>100000</v>
      </c>
      <c r="W120" s="10">
        <v>51000</v>
      </c>
      <c r="X120" s="10">
        <f>V120+W120</f>
        <v>151000</v>
      </c>
      <c r="Y120" s="10">
        <v>119189</v>
      </c>
      <c r="Z120" s="10">
        <f>X120+Y120</f>
        <v>270189</v>
      </c>
      <c r="AA120" s="10"/>
      <c r="AB120" s="10">
        <f>Z120+AA120</f>
        <v>270189</v>
      </c>
      <c r="AC120" s="10"/>
      <c r="AD120" s="10">
        <f>AB120+AC120</f>
        <v>270189</v>
      </c>
      <c r="AE120" s="10"/>
      <c r="AF120" s="10">
        <f>AD120+AE120</f>
        <v>270189</v>
      </c>
    </row>
    <row r="121" spans="1:32" ht="15">
      <c r="A121" s="11"/>
      <c r="B121" s="12"/>
      <c r="C121" s="13" t="s">
        <v>162</v>
      </c>
      <c r="D121" s="57"/>
      <c r="E121" s="57"/>
      <c r="F121" s="68"/>
      <c r="G121" s="13"/>
      <c r="H121" s="89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</row>
    <row r="122" spans="1:32" ht="15">
      <c r="A122" s="11"/>
      <c r="B122" s="12"/>
      <c r="C122" s="13"/>
      <c r="D122" s="57"/>
      <c r="E122" s="57"/>
      <c r="F122" s="68"/>
      <c r="G122" s="13"/>
      <c r="H122" s="10"/>
      <c r="I122" s="9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</row>
    <row r="123" spans="1:32" ht="15">
      <c r="A123" s="11"/>
      <c r="B123" s="12"/>
      <c r="C123" s="847">
        <v>75832</v>
      </c>
      <c r="D123" s="869"/>
      <c r="E123" s="869"/>
      <c r="F123" s="78" t="s">
        <v>153</v>
      </c>
      <c r="G123" s="91" t="s">
        <v>163</v>
      </c>
      <c r="H123" s="92">
        <v>2848598</v>
      </c>
      <c r="I123" s="90"/>
      <c r="J123" s="10">
        <f>H123+I123</f>
        <v>2848598</v>
      </c>
      <c r="K123" s="10"/>
      <c r="L123" s="10">
        <f>J123+K123</f>
        <v>2848598</v>
      </c>
      <c r="M123" s="10"/>
      <c r="N123" s="10">
        <f>L123+M123</f>
        <v>2848598</v>
      </c>
      <c r="O123" s="10"/>
      <c r="P123" s="10">
        <f>N123+O123</f>
        <v>2848598</v>
      </c>
      <c r="Q123" s="10">
        <v>-15168</v>
      </c>
      <c r="R123" s="10">
        <f>P123+Q123</f>
        <v>2833430</v>
      </c>
      <c r="S123" s="10"/>
      <c r="T123" s="10">
        <f>R123+S123</f>
        <v>2833430</v>
      </c>
      <c r="U123" s="10"/>
      <c r="V123" s="10">
        <f>T123+U123</f>
        <v>2833430</v>
      </c>
      <c r="W123" s="10"/>
      <c r="X123" s="10">
        <f>V123+W123</f>
        <v>2833430</v>
      </c>
      <c r="Y123" s="10"/>
      <c r="Z123" s="10">
        <f>X123+Y123</f>
        <v>2833430</v>
      </c>
      <c r="AA123" s="10"/>
      <c r="AB123" s="10">
        <f>Z123+AA123</f>
        <v>2833430</v>
      </c>
      <c r="AC123" s="10"/>
      <c r="AD123" s="10">
        <f>AB123+AC123</f>
        <v>2833430</v>
      </c>
      <c r="AE123" s="10"/>
      <c r="AF123" s="10">
        <f>AD123+AE123</f>
        <v>2833430</v>
      </c>
    </row>
    <row r="124" spans="1:32" ht="15">
      <c r="A124" s="11"/>
      <c r="B124" s="12"/>
      <c r="C124" s="835" t="s">
        <v>164</v>
      </c>
      <c r="D124" s="870"/>
      <c r="E124" s="870"/>
      <c r="F124" s="78"/>
      <c r="G124" s="91" t="s">
        <v>157</v>
      </c>
      <c r="H124" s="94"/>
      <c r="I124" s="9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</row>
    <row r="125" spans="1:32" ht="15">
      <c r="A125" s="11"/>
      <c r="B125" s="12"/>
      <c r="C125" s="850" t="s">
        <v>165</v>
      </c>
      <c r="D125" s="877"/>
      <c r="E125" s="877"/>
      <c r="F125" s="78"/>
      <c r="G125" s="13"/>
      <c r="H125" s="10"/>
      <c r="I125" s="9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</row>
    <row r="126" spans="1:32" ht="15.75">
      <c r="A126" s="15" t="s">
        <v>166</v>
      </c>
      <c r="B126" s="16"/>
      <c r="C126" s="22"/>
      <c r="D126" s="22"/>
      <c r="E126" s="22"/>
      <c r="F126" s="95"/>
      <c r="G126" s="30"/>
      <c r="H126" s="96">
        <f>SUM(H116:H125)</f>
        <v>18307205</v>
      </c>
      <c r="I126" s="97"/>
      <c r="J126" s="20">
        <f>H126+I126</f>
        <v>18307205</v>
      </c>
      <c r="K126" s="20"/>
      <c r="L126" s="20">
        <f>J126+K126</f>
        <v>18307205</v>
      </c>
      <c r="M126" s="20"/>
      <c r="N126" s="20">
        <f>L126+M126</f>
        <v>18307205</v>
      </c>
      <c r="O126" s="20"/>
      <c r="P126" s="20">
        <f>N126+O126</f>
        <v>18307205</v>
      </c>
      <c r="Q126" s="20">
        <f>SUM(Q116:Q125)</f>
        <v>2083571</v>
      </c>
      <c r="R126" s="20">
        <f>P126+Q126</f>
        <v>20390776</v>
      </c>
      <c r="S126" s="20"/>
      <c r="T126" s="20">
        <f>R126+S126</f>
        <v>20390776</v>
      </c>
      <c r="U126" s="20"/>
      <c r="V126" s="20">
        <f>T126+U126</f>
        <v>20390776</v>
      </c>
      <c r="W126" s="20">
        <f>SUM(W116:W125)</f>
        <v>96000</v>
      </c>
      <c r="X126" s="20">
        <f>V126+W126</f>
        <v>20486776</v>
      </c>
      <c r="Y126" s="20">
        <f>SUM(Y116:Y125)</f>
        <v>324282</v>
      </c>
      <c r="Z126" s="20">
        <f>X126+Y126</f>
        <v>20811058</v>
      </c>
      <c r="AA126" s="20"/>
      <c r="AB126" s="20">
        <f>Z126+AA126</f>
        <v>20811058</v>
      </c>
      <c r="AC126" s="20"/>
      <c r="AD126" s="20">
        <f>AB126+AC126</f>
        <v>20811058</v>
      </c>
      <c r="AE126" s="20">
        <v>45000</v>
      </c>
      <c r="AF126" s="20">
        <f>AD126+AE126</f>
        <v>20856058</v>
      </c>
    </row>
    <row r="127" spans="1:32" ht="15.75">
      <c r="A127" s="98">
        <v>801</v>
      </c>
      <c r="B127" s="12"/>
      <c r="C127" s="863">
        <v>80102</v>
      </c>
      <c r="D127" s="875"/>
      <c r="E127" s="876"/>
      <c r="F127" s="67" t="s">
        <v>167</v>
      </c>
      <c r="G127" s="22" t="s">
        <v>123</v>
      </c>
      <c r="H127" s="99"/>
      <c r="I127" s="100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10"/>
      <c r="AB127" s="10"/>
      <c r="AC127" s="10"/>
      <c r="AD127" s="10"/>
      <c r="AE127" s="10"/>
      <c r="AF127" s="10"/>
    </row>
    <row r="128" spans="1:32" ht="15.75">
      <c r="A128" s="11" t="s">
        <v>168</v>
      </c>
      <c r="B128" s="12"/>
      <c r="C128" s="850" t="s">
        <v>169</v>
      </c>
      <c r="D128" s="852"/>
      <c r="E128" s="853"/>
      <c r="F128" s="68"/>
      <c r="G128" s="13" t="s">
        <v>170</v>
      </c>
      <c r="H128" s="99"/>
      <c r="I128" s="100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102">
        <v>0</v>
      </c>
      <c r="Y128" s="102">
        <v>11246</v>
      </c>
      <c r="Z128" s="102">
        <v>11246</v>
      </c>
      <c r="AA128" s="10"/>
      <c r="AB128" s="10">
        <f>Z128+AA128</f>
        <v>11246</v>
      </c>
      <c r="AC128" s="10"/>
      <c r="AD128" s="10">
        <f>AB128+AC128</f>
        <v>11246</v>
      </c>
      <c r="AE128" s="10"/>
      <c r="AF128" s="10">
        <f>AD128+AE128</f>
        <v>11246</v>
      </c>
    </row>
    <row r="129" spans="1:32" ht="15.75">
      <c r="A129" s="73"/>
      <c r="B129" s="13"/>
      <c r="C129" s="11"/>
      <c r="D129" s="13"/>
      <c r="E129" s="12"/>
      <c r="F129" s="68"/>
      <c r="G129" s="13" t="s">
        <v>171</v>
      </c>
      <c r="H129" s="99"/>
      <c r="I129" s="100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10"/>
      <c r="AB129" s="10"/>
      <c r="AC129" s="10"/>
      <c r="AD129" s="10"/>
      <c r="AE129" s="10"/>
      <c r="AF129" s="10"/>
    </row>
    <row r="130" spans="1:32" ht="15.75">
      <c r="A130" s="73"/>
      <c r="B130" s="13"/>
      <c r="C130" s="11"/>
      <c r="D130" s="13"/>
      <c r="E130" s="12"/>
      <c r="F130" s="68"/>
      <c r="G130" s="13" t="s">
        <v>172</v>
      </c>
      <c r="H130" s="99"/>
      <c r="I130" s="100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10"/>
      <c r="AB130" s="10"/>
      <c r="AC130" s="10"/>
      <c r="AD130" s="10"/>
      <c r="AE130" s="10"/>
      <c r="AF130" s="10"/>
    </row>
    <row r="131" spans="1:32" ht="15.75">
      <c r="A131" s="73"/>
      <c r="B131" s="13"/>
      <c r="C131" s="11"/>
      <c r="D131" s="13"/>
      <c r="E131" s="12"/>
      <c r="F131" s="74"/>
      <c r="G131" s="51"/>
      <c r="H131" s="99"/>
      <c r="I131" s="100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10"/>
      <c r="AB131" s="10"/>
      <c r="AC131" s="10"/>
      <c r="AD131" s="10"/>
      <c r="AE131" s="10"/>
      <c r="AF131" s="10"/>
    </row>
    <row r="132" spans="3:32" ht="15">
      <c r="C132" s="847">
        <v>80113</v>
      </c>
      <c r="D132" s="848"/>
      <c r="E132" s="849"/>
      <c r="F132" s="34" t="s">
        <v>173</v>
      </c>
      <c r="G132" s="61" t="s">
        <v>174</v>
      </c>
      <c r="H132" s="49">
        <v>70000</v>
      </c>
      <c r="I132" s="90"/>
      <c r="J132" s="10">
        <f>H132+I132</f>
        <v>70000</v>
      </c>
      <c r="K132" s="10"/>
      <c r="L132" s="10">
        <f>J132+K132</f>
        <v>70000</v>
      </c>
      <c r="M132" s="10"/>
      <c r="N132" s="10">
        <f>L132+M132</f>
        <v>70000</v>
      </c>
      <c r="O132" s="10"/>
      <c r="P132" s="10">
        <f>N132+O132</f>
        <v>70000</v>
      </c>
      <c r="Q132" s="10"/>
      <c r="R132" s="10">
        <f>P132+Q132</f>
        <v>70000</v>
      </c>
      <c r="S132" s="10"/>
      <c r="T132" s="10">
        <f>R132+S132</f>
        <v>70000</v>
      </c>
      <c r="U132" s="10"/>
      <c r="V132" s="10">
        <f>T132+U132</f>
        <v>70000</v>
      </c>
      <c r="W132" s="10"/>
      <c r="X132" s="10">
        <f>V132+W132</f>
        <v>70000</v>
      </c>
      <c r="Y132" s="10"/>
      <c r="Z132" s="10">
        <f>X132+Y132</f>
        <v>70000</v>
      </c>
      <c r="AA132" s="10"/>
      <c r="AB132" s="10">
        <f>Z132+AA132</f>
        <v>70000</v>
      </c>
      <c r="AC132" s="10"/>
      <c r="AD132" s="10">
        <f>AB132+AC132</f>
        <v>70000</v>
      </c>
      <c r="AE132" s="10"/>
      <c r="AF132" s="10">
        <f>AD132+AE132</f>
        <v>70000</v>
      </c>
    </row>
    <row r="133" spans="3:32" ht="15">
      <c r="C133" s="11" t="s">
        <v>175</v>
      </c>
      <c r="D133" s="13"/>
      <c r="E133" s="12"/>
      <c r="F133" s="34"/>
      <c r="G133" s="38"/>
      <c r="H133" s="42"/>
      <c r="I133" s="9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</row>
    <row r="134" spans="1:32" ht="15">
      <c r="A134" s="11"/>
      <c r="B134" s="12"/>
      <c r="C134" s="11"/>
      <c r="D134" s="13"/>
      <c r="E134" s="12"/>
      <c r="F134" s="34"/>
      <c r="G134" s="38"/>
      <c r="H134" s="42"/>
      <c r="I134" s="9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</row>
    <row r="135" spans="1:32" ht="15">
      <c r="A135" s="11"/>
      <c r="B135" s="12"/>
      <c r="C135" s="847">
        <v>80120</v>
      </c>
      <c r="D135" s="869"/>
      <c r="E135" s="868"/>
      <c r="F135" s="34" t="s">
        <v>66</v>
      </c>
      <c r="G135" s="38" t="s">
        <v>67</v>
      </c>
      <c r="H135" s="42">
        <v>2340</v>
      </c>
      <c r="I135" s="90"/>
      <c r="J135" s="10">
        <f>H135+I135</f>
        <v>2340</v>
      </c>
      <c r="K135" s="10"/>
      <c r="L135" s="10">
        <f>J135+K135</f>
        <v>2340</v>
      </c>
      <c r="M135" s="10"/>
      <c r="N135" s="10">
        <f>L135+M135</f>
        <v>2340</v>
      </c>
      <c r="O135" s="10"/>
      <c r="P135" s="10">
        <f>N135+O135</f>
        <v>2340</v>
      </c>
      <c r="Q135" s="10"/>
      <c r="R135" s="10">
        <f>P135+Q135</f>
        <v>2340</v>
      </c>
      <c r="S135" s="10"/>
      <c r="T135" s="10">
        <f>R135+S135</f>
        <v>2340</v>
      </c>
      <c r="U135" s="10"/>
      <c r="V135" s="10">
        <f>T135+U135</f>
        <v>2340</v>
      </c>
      <c r="W135" s="10"/>
      <c r="X135" s="10">
        <f>V135+W135</f>
        <v>2340</v>
      </c>
      <c r="Y135" s="10"/>
      <c r="Z135" s="10">
        <f>X135+Y135</f>
        <v>2340</v>
      </c>
      <c r="AA135" s="10"/>
      <c r="AB135" s="10">
        <f>Z135+AA135</f>
        <v>2340</v>
      </c>
      <c r="AC135" s="10"/>
      <c r="AD135" s="10">
        <f>AB135+AC135</f>
        <v>2340</v>
      </c>
      <c r="AE135" s="10"/>
      <c r="AF135" s="10">
        <f>AD135+AE135</f>
        <v>2340</v>
      </c>
    </row>
    <row r="136" spans="1:32" ht="15">
      <c r="A136" s="11"/>
      <c r="B136" s="12"/>
      <c r="C136" s="11" t="s">
        <v>176</v>
      </c>
      <c r="D136" s="13"/>
      <c r="E136" s="12"/>
      <c r="F136" s="34"/>
      <c r="G136" s="38" t="s">
        <v>70</v>
      </c>
      <c r="H136" s="33"/>
      <c r="I136" s="9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</row>
    <row r="137" spans="1:32" ht="15">
      <c r="A137" s="11"/>
      <c r="B137" s="12"/>
      <c r="C137" s="11"/>
      <c r="D137" s="13"/>
      <c r="E137" s="12"/>
      <c r="F137" s="34"/>
      <c r="G137" s="38"/>
      <c r="H137" s="33"/>
      <c r="I137" s="9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</row>
    <row r="138" spans="1:32" ht="15">
      <c r="A138" s="11"/>
      <c r="B138" s="12"/>
      <c r="C138" s="11"/>
      <c r="D138" s="13"/>
      <c r="E138" s="12"/>
      <c r="F138" s="34" t="s">
        <v>58</v>
      </c>
      <c r="G138" s="38" t="s">
        <v>59</v>
      </c>
      <c r="H138" s="42">
        <v>900</v>
      </c>
      <c r="I138" s="90"/>
      <c r="J138" s="10">
        <f>H138+I138</f>
        <v>900</v>
      </c>
      <c r="K138" s="10"/>
      <c r="L138" s="10">
        <f>J138+K138</f>
        <v>900</v>
      </c>
      <c r="M138" s="10"/>
      <c r="N138" s="10">
        <f>L138+M138</f>
        <v>900</v>
      </c>
      <c r="O138" s="10"/>
      <c r="P138" s="10">
        <f>N138+O138</f>
        <v>900</v>
      </c>
      <c r="Q138" s="10"/>
      <c r="R138" s="10">
        <f>P138+Q138</f>
        <v>900</v>
      </c>
      <c r="S138" s="10"/>
      <c r="T138" s="10">
        <f>R138+S138</f>
        <v>900</v>
      </c>
      <c r="U138" s="10"/>
      <c r="V138" s="10">
        <f>T138+U138</f>
        <v>900</v>
      </c>
      <c r="W138" s="10"/>
      <c r="X138" s="10">
        <f>V138+W138</f>
        <v>900</v>
      </c>
      <c r="Y138" s="10"/>
      <c r="Z138" s="10">
        <f>X138+Y138</f>
        <v>900</v>
      </c>
      <c r="AA138" s="10"/>
      <c r="AB138" s="10">
        <f>Z138+AA138</f>
        <v>900</v>
      </c>
      <c r="AC138" s="10"/>
      <c r="AD138" s="10">
        <f>AB138+AC138</f>
        <v>900</v>
      </c>
      <c r="AE138" s="10"/>
      <c r="AF138" s="10">
        <f>AD138+AE138</f>
        <v>900</v>
      </c>
    </row>
    <row r="139" spans="1:32" ht="15">
      <c r="A139" s="11"/>
      <c r="B139" s="12"/>
      <c r="C139" s="11"/>
      <c r="D139" s="13"/>
      <c r="E139" s="12"/>
      <c r="F139" s="103"/>
      <c r="G139" s="104"/>
      <c r="H139" s="105"/>
      <c r="I139" s="106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"/>
      <c r="AB139" s="10"/>
      <c r="AC139" s="10"/>
      <c r="AD139" s="10"/>
      <c r="AE139" s="10"/>
      <c r="AF139" s="10"/>
    </row>
    <row r="140" spans="1:32" ht="15">
      <c r="A140" s="11"/>
      <c r="B140" s="12"/>
      <c r="C140" s="11"/>
      <c r="D140" s="13"/>
      <c r="E140" s="12"/>
      <c r="F140" s="103" t="s">
        <v>60</v>
      </c>
      <c r="G140" s="104" t="s">
        <v>61</v>
      </c>
      <c r="H140" s="105"/>
      <c r="I140" s="106"/>
      <c r="J140" s="107"/>
      <c r="K140" s="107"/>
      <c r="L140" s="108">
        <v>0</v>
      </c>
      <c r="M140" s="107">
        <v>30000</v>
      </c>
      <c r="N140" s="108">
        <f>M140+M141</f>
        <v>30000</v>
      </c>
      <c r="O140" s="107"/>
      <c r="P140" s="107">
        <f>N140+O140</f>
        <v>30000</v>
      </c>
      <c r="Q140" s="107">
        <v>19250</v>
      </c>
      <c r="R140" s="107">
        <f>P140+Q140</f>
        <v>49250</v>
      </c>
      <c r="S140" s="107"/>
      <c r="T140" s="107">
        <f>R140+S140</f>
        <v>49250</v>
      </c>
      <c r="U140" s="107"/>
      <c r="V140" s="107">
        <f>T140+U140</f>
        <v>49250</v>
      </c>
      <c r="W140" s="107"/>
      <c r="X140" s="107">
        <f>V140+W140</f>
        <v>49250</v>
      </c>
      <c r="Y140" s="107"/>
      <c r="Z140" s="107">
        <f>X140+Y140</f>
        <v>49250</v>
      </c>
      <c r="AA140" s="10"/>
      <c r="AB140" s="10">
        <f>Z140+AA140</f>
        <v>49250</v>
      </c>
      <c r="AC140" s="10"/>
      <c r="AD140" s="10">
        <f>AB140+AC140</f>
        <v>49250</v>
      </c>
      <c r="AE140" s="10"/>
      <c r="AF140" s="10">
        <f>AD140+AE140</f>
        <v>49250</v>
      </c>
    </row>
    <row r="141" spans="1:32" ht="15">
      <c r="A141" s="11"/>
      <c r="B141" s="12"/>
      <c r="C141" s="11"/>
      <c r="D141" s="13"/>
      <c r="E141" s="12"/>
      <c r="F141" s="103"/>
      <c r="G141" s="104" t="s">
        <v>62</v>
      </c>
      <c r="H141" s="105"/>
      <c r="I141" s="106"/>
      <c r="J141" s="107"/>
      <c r="K141" s="107"/>
      <c r="L141" s="108"/>
      <c r="M141" s="107"/>
      <c r="N141" s="108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"/>
      <c r="AB141" s="10"/>
      <c r="AC141" s="10"/>
      <c r="AD141" s="10"/>
      <c r="AE141" s="10"/>
      <c r="AF141" s="10"/>
    </row>
    <row r="142" spans="1:32" ht="15">
      <c r="A142" s="11"/>
      <c r="B142" s="12"/>
      <c r="C142" s="11"/>
      <c r="D142" s="13"/>
      <c r="E142" s="12"/>
      <c r="F142" s="103"/>
      <c r="G142" s="104" t="s">
        <v>63</v>
      </c>
      <c r="H142" s="105"/>
      <c r="I142" s="106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"/>
      <c r="AB142" s="10"/>
      <c r="AC142" s="10"/>
      <c r="AD142" s="10"/>
      <c r="AE142" s="10"/>
      <c r="AF142" s="10"/>
    </row>
    <row r="143" spans="1:32" ht="15">
      <c r="A143" s="11"/>
      <c r="B143" s="12"/>
      <c r="C143" s="11"/>
      <c r="D143" s="13"/>
      <c r="E143" s="12"/>
      <c r="F143" s="103"/>
      <c r="G143" s="104" t="s">
        <v>64</v>
      </c>
      <c r="H143" s="105"/>
      <c r="I143" s="106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"/>
      <c r="AB143" s="10"/>
      <c r="AC143" s="10"/>
      <c r="AD143" s="10"/>
      <c r="AE143" s="10"/>
      <c r="AF143" s="10"/>
    </row>
    <row r="144" spans="1:32" ht="15">
      <c r="A144" s="11"/>
      <c r="B144" s="12"/>
      <c r="C144" s="11"/>
      <c r="D144" s="13"/>
      <c r="E144" s="12"/>
      <c r="F144" s="103"/>
      <c r="G144" s="104"/>
      <c r="H144" s="105"/>
      <c r="I144" s="106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"/>
      <c r="AB144" s="10"/>
      <c r="AC144" s="10"/>
      <c r="AD144" s="10"/>
      <c r="AE144" s="10"/>
      <c r="AF144" s="10"/>
    </row>
    <row r="145" spans="1:32" ht="15">
      <c r="A145" s="11"/>
      <c r="B145" s="12"/>
      <c r="C145" s="11"/>
      <c r="D145" s="13"/>
      <c r="E145" s="12"/>
      <c r="F145" s="103" t="s">
        <v>177</v>
      </c>
      <c r="G145" s="104" t="s">
        <v>178</v>
      </c>
      <c r="H145" s="105"/>
      <c r="I145" s="106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>
        <v>0</v>
      </c>
      <c r="Y145" s="107">
        <v>18965</v>
      </c>
      <c r="Z145" s="107">
        <v>18965</v>
      </c>
      <c r="AA145" s="10"/>
      <c r="AB145" s="10">
        <f>Z145+AA145</f>
        <v>18965</v>
      </c>
      <c r="AC145" s="10"/>
      <c r="AD145" s="10">
        <f>AB145+AC145</f>
        <v>18965</v>
      </c>
      <c r="AE145" s="10">
        <v>376</v>
      </c>
      <c r="AF145" s="10">
        <f>AD145+AE145</f>
        <v>19341</v>
      </c>
    </row>
    <row r="146" spans="1:32" ht="15">
      <c r="A146" s="11"/>
      <c r="B146" s="12"/>
      <c r="C146" s="11"/>
      <c r="D146" s="13"/>
      <c r="E146" s="12"/>
      <c r="F146" s="103"/>
      <c r="G146" s="104" t="s">
        <v>179</v>
      </c>
      <c r="H146" s="105"/>
      <c r="I146" s="106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"/>
      <c r="AB146" s="10"/>
      <c r="AC146" s="10"/>
      <c r="AD146" s="10"/>
      <c r="AE146" s="10"/>
      <c r="AF146" s="10"/>
    </row>
    <row r="147" spans="1:32" ht="15">
      <c r="A147" s="11"/>
      <c r="B147" s="12"/>
      <c r="C147" s="11"/>
      <c r="D147" s="13"/>
      <c r="E147" s="12"/>
      <c r="F147" s="103"/>
      <c r="G147" s="104"/>
      <c r="H147" s="105"/>
      <c r="I147" s="106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"/>
      <c r="AB147" s="10"/>
      <c r="AC147" s="10"/>
      <c r="AD147" s="10"/>
      <c r="AE147" s="10"/>
      <c r="AF147" s="10"/>
    </row>
    <row r="148" spans="1:32" ht="15">
      <c r="A148" s="11"/>
      <c r="B148" s="12"/>
      <c r="C148" s="847">
        <v>80123</v>
      </c>
      <c r="D148" s="867"/>
      <c r="E148" s="868"/>
      <c r="F148" s="103" t="s">
        <v>177</v>
      </c>
      <c r="G148" s="104" t="s">
        <v>178</v>
      </c>
      <c r="H148" s="105"/>
      <c r="I148" s="106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>
        <v>0</v>
      </c>
      <c r="Y148" s="107">
        <v>2412</v>
      </c>
      <c r="Z148" s="107">
        <v>2412</v>
      </c>
      <c r="AA148" s="10"/>
      <c r="AB148" s="10">
        <f>Z148+AA148</f>
        <v>2412</v>
      </c>
      <c r="AC148" s="10"/>
      <c r="AD148" s="10">
        <f>AB148+AC148</f>
        <v>2412</v>
      </c>
      <c r="AE148" s="10">
        <v>42</v>
      </c>
      <c r="AF148" s="10">
        <f>AD148+AE148</f>
        <v>2454</v>
      </c>
    </row>
    <row r="149" spans="1:32" ht="15">
      <c r="A149" s="11"/>
      <c r="B149" s="12"/>
      <c r="C149" s="850" t="s">
        <v>180</v>
      </c>
      <c r="D149" s="852"/>
      <c r="E149" s="853"/>
      <c r="F149" s="103"/>
      <c r="G149" s="104" t="s">
        <v>179</v>
      </c>
      <c r="H149" s="105"/>
      <c r="I149" s="106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"/>
      <c r="AB149" s="10"/>
      <c r="AC149" s="10"/>
      <c r="AD149" s="10"/>
      <c r="AE149" s="10"/>
      <c r="AF149" s="10"/>
    </row>
    <row r="150" spans="1:32" ht="15">
      <c r="A150" s="11"/>
      <c r="B150" s="12"/>
      <c r="C150" s="11"/>
      <c r="D150" s="13"/>
      <c r="E150" s="12"/>
      <c r="F150" s="103"/>
      <c r="G150" s="104"/>
      <c r="H150" s="105"/>
      <c r="I150" s="106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"/>
      <c r="AB150" s="10"/>
      <c r="AC150" s="10"/>
      <c r="AD150" s="10"/>
      <c r="AE150" s="10"/>
      <c r="AF150" s="10"/>
    </row>
    <row r="151" spans="1:32" ht="15">
      <c r="A151" s="11"/>
      <c r="B151" s="12"/>
      <c r="C151" s="11"/>
      <c r="D151" s="13"/>
      <c r="E151" s="12"/>
      <c r="F151" s="103"/>
      <c r="G151" s="104"/>
      <c r="H151" s="109"/>
      <c r="I151" s="106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"/>
      <c r="AB151" s="10"/>
      <c r="AC151" s="10"/>
      <c r="AD151" s="10"/>
      <c r="AE151" s="10"/>
      <c r="AF151" s="10"/>
    </row>
    <row r="152" spans="1:32" ht="15">
      <c r="A152" s="11"/>
      <c r="B152" s="12"/>
      <c r="C152" s="847">
        <v>80130</v>
      </c>
      <c r="D152" s="869"/>
      <c r="E152" s="868"/>
      <c r="F152" s="103" t="s">
        <v>97</v>
      </c>
      <c r="G152" s="104" t="s">
        <v>98</v>
      </c>
      <c r="H152" s="105">
        <v>1000</v>
      </c>
      <c r="I152" s="106"/>
      <c r="J152" s="107">
        <f>H152+I152</f>
        <v>1000</v>
      </c>
      <c r="K152" s="107"/>
      <c r="L152" s="107">
        <f>J152+K152</f>
        <v>1000</v>
      </c>
      <c r="M152" s="107"/>
      <c r="N152" s="107">
        <f>L152+M152</f>
        <v>1000</v>
      </c>
      <c r="O152" s="107"/>
      <c r="P152" s="107">
        <f>N152+O152</f>
        <v>1000</v>
      </c>
      <c r="Q152" s="107"/>
      <c r="R152" s="107">
        <f>P152+Q152</f>
        <v>1000</v>
      </c>
      <c r="S152" s="107"/>
      <c r="T152" s="107">
        <f>R152+S152</f>
        <v>1000</v>
      </c>
      <c r="U152" s="107"/>
      <c r="V152" s="107">
        <f>T152+U152</f>
        <v>1000</v>
      </c>
      <c r="W152" s="107"/>
      <c r="X152" s="107">
        <f>V152+W152</f>
        <v>1000</v>
      </c>
      <c r="Y152" s="107"/>
      <c r="Z152" s="107">
        <f>X152+Y152</f>
        <v>1000</v>
      </c>
      <c r="AA152" s="10"/>
      <c r="AB152" s="10">
        <f>Z152+AA152</f>
        <v>1000</v>
      </c>
      <c r="AC152" s="10"/>
      <c r="AD152" s="10">
        <f>AB152+AC152</f>
        <v>1000</v>
      </c>
      <c r="AE152" s="10"/>
      <c r="AF152" s="10">
        <f>AD152+AE152</f>
        <v>1000</v>
      </c>
    </row>
    <row r="153" spans="1:32" ht="15">
      <c r="A153" s="11"/>
      <c r="B153" s="12"/>
      <c r="C153" s="11" t="s">
        <v>181</v>
      </c>
      <c r="D153" s="13"/>
      <c r="E153" s="12"/>
      <c r="F153" s="103"/>
      <c r="G153" s="104"/>
      <c r="H153" s="109"/>
      <c r="I153" s="106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"/>
      <c r="AB153" s="10"/>
      <c r="AC153" s="10"/>
      <c r="AD153" s="10"/>
      <c r="AE153" s="10"/>
      <c r="AF153" s="10"/>
    </row>
    <row r="154" spans="1:32" ht="15">
      <c r="A154" s="11"/>
      <c r="B154" s="12"/>
      <c r="C154" s="11"/>
      <c r="D154" s="13"/>
      <c r="E154" s="12"/>
      <c r="F154" s="103" t="s">
        <v>60</v>
      </c>
      <c r="G154" s="104" t="s">
        <v>61</v>
      </c>
      <c r="H154" s="109"/>
      <c r="I154" s="106"/>
      <c r="J154" s="107"/>
      <c r="K154" s="107"/>
      <c r="L154" s="107">
        <v>0</v>
      </c>
      <c r="M154" s="107">
        <v>85000</v>
      </c>
      <c r="N154" s="107">
        <v>85000</v>
      </c>
      <c r="O154" s="107"/>
      <c r="P154" s="107">
        <f>N154+O154</f>
        <v>85000</v>
      </c>
      <c r="Q154" s="107">
        <v>30000</v>
      </c>
      <c r="R154" s="107">
        <f>P154+Q154</f>
        <v>115000</v>
      </c>
      <c r="S154" s="107"/>
      <c r="T154" s="107">
        <f>R154+S154</f>
        <v>115000</v>
      </c>
      <c r="U154" s="107"/>
      <c r="V154" s="107">
        <f>T154+U154</f>
        <v>115000</v>
      </c>
      <c r="W154" s="107"/>
      <c r="X154" s="107">
        <f>V154+W154</f>
        <v>115000</v>
      </c>
      <c r="Y154" s="107"/>
      <c r="Z154" s="107">
        <f>X154+Y154</f>
        <v>115000</v>
      </c>
      <c r="AA154" s="10"/>
      <c r="AB154" s="10">
        <f>Z154+AA154</f>
        <v>115000</v>
      </c>
      <c r="AC154" s="10"/>
      <c r="AD154" s="10">
        <f>AB154+AC154</f>
        <v>115000</v>
      </c>
      <c r="AE154" s="10"/>
      <c r="AF154" s="10">
        <f>AD154+AE154</f>
        <v>115000</v>
      </c>
    </row>
    <row r="155" spans="1:32" ht="15">
      <c r="A155" s="11"/>
      <c r="B155" s="12"/>
      <c r="C155" s="11"/>
      <c r="D155" s="13"/>
      <c r="E155" s="12"/>
      <c r="F155" s="34"/>
      <c r="G155" s="38" t="s">
        <v>62</v>
      </c>
      <c r="H155" s="33"/>
      <c r="I155" s="9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</row>
    <row r="156" spans="1:32" ht="15">
      <c r="A156" s="11"/>
      <c r="B156" s="12"/>
      <c r="C156" s="11"/>
      <c r="D156" s="13"/>
      <c r="E156" s="12"/>
      <c r="F156" s="34"/>
      <c r="G156" s="38" t="s">
        <v>63</v>
      </c>
      <c r="H156" s="33"/>
      <c r="I156" s="9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</row>
    <row r="157" spans="1:32" ht="15">
      <c r="A157" s="11"/>
      <c r="B157" s="12"/>
      <c r="C157" s="11"/>
      <c r="D157" s="13"/>
      <c r="E157" s="12"/>
      <c r="F157" s="34"/>
      <c r="G157" s="38" t="s">
        <v>64</v>
      </c>
      <c r="H157" s="33"/>
      <c r="I157" s="9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</row>
    <row r="158" spans="1:32" ht="15">
      <c r="A158" s="11"/>
      <c r="B158" s="12"/>
      <c r="C158" s="11"/>
      <c r="D158" s="13"/>
      <c r="E158" s="12"/>
      <c r="F158" s="34"/>
      <c r="G158" s="38"/>
      <c r="H158" s="33"/>
      <c r="I158" s="9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</row>
    <row r="159" spans="1:32" ht="15">
      <c r="A159" s="11"/>
      <c r="B159" s="12"/>
      <c r="C159" s="11"/>
      <c r="D159" s="13"/>
      <c r="E159" s="12"/>
      <c r="F159" s="34" t="s">
        <v>58</v>
      </c>
      <c r="G159" s="38" t="s">
        <v>59</v>
      </c>
      <c r="H159" s="33"/>
      <c r="I159" s="90"/>
      <c r="J159" s="10"/>
      <c r="K159" s="10"/>
      <c r="L159" s="10"/>
      <c r="M159" s="10"/>
      <c r="N159" s="10"/>
      <c r="O159" s="10"/>
      <c r="P159" s="856">
        <v>0</v>
      </c>
      <c r="Q159" s="10">
        <v>25820</v>
      </c>
      <c r="R159" s="856">
        <f>P159+Q159+Q160</f>
        <v>48455</v>
      </c>
      <c r="S159" s="10"/>
      <c r="T159" s="10">
        <f>R159+S159</f>
        <v>48455</v>
      </c>
      <c r="U159" s="10"/>
      <c r="V159" s="10">
        <f>T159+U159</f>
        <v>48455</v>
      </c>
      <c r="W159" s="10"/>
      <c r="X159" s="10">
        <f>V159+W159</f>
        <v>48455</v>
      </c>
      <c r="Y159" s="10"/>
      <c r="Z159" s="10">
        <f>X159+Y159</f>
        <v>48455</v>
      </c>
      <c r="AA159" s="10"/>
      <c r="AB159" s="10">
        <f>Z159+AA159</f>
        <v>48455</v>
      </c>
      <c r="AC159" s="10"/>
      <c r="AD159" s="10">
        <f>AB159+AC159</f>
        <v>48455</v>
      </c>
      <c r="AE159" s="10"/>
      <c r="AF159" s="10">
        <f>AD159+AE159</f>
        <v>48455</v>
      </c>
    </row>
    <row r="160" spans="1:32" ht="15">
      <c r="A160" s="11"/>
      <c r="B160" s="12"/>
      <c r="C160" s="11"/>
      <c r="D160" s="13"/>
      <c r="E160" s="12"/>
      <c r="F160" s="34"/>
      <c r="G160" s="38"/>
      <c r="H160" s="33"/>
      <c r="I160" s="90"/>
      <c r="J160" s="10"/>
      <c r="K160" s="10"/>
      <c r="L160" s="10"/>
      <c r="M160" s="10"/>
      <c r="N160" s="10"/>
      <c r="O160" s="10"/>
      <c r="P160" s="856"/>
      <c r="Q160" s="10">
        <v>22635</v>
      </c>
      <c r="R160" s="856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</row>
    <row r="161" spans="1:32" ht="15">
      <c r="A161" s="11"/>
      <c r="B161" s="12"/>
      <c r="C161" s="11"/>
      <c r="D161" s="13"/>
      <c r="E161" s="12"/>
      <c r="F161" s="34" t="s">
        <v>177</v>
      </c>
      <c r="G161" s="38" t="s">
        <v>178</v>
      </c>
      <c r="H161" s="33"/>
      <c r="I161" s="90"/>
      <c r="J161" s="10"/>
      <c r="K161" s="10"/>
      <c r="L161" s="10"/>
      <c r="M161" s="10"/>
      <c r="N161" s="10"/>
      <c r="O161" s="10"/>
      <c r="P161" s="53"/>
      <c r="Q161" s="10"/>
      <c r="R161" s="53"/>
      <c r="S161" s="10"/>
      <c r="T161" s="10"/>
      <c r="U161" s="10"/>
      <c r="V161" s="10"/>
      <c r="W161" s="10"/>
      <c r="X161" s="10">
        <v>0</v>
      </c>
      <c r="Y161" s="10">
        <v>3217</v>
      </c>
      <c r="Z161" s="10">
        <v>3217</v>
      </c>
      <c r="AA161" s="10"/>
      <c r="AB161" s="10">
        <f>Z161+AA161</f>
        <v>3217</v>
      </c>
      <c r="AC161" s="10"/>
      <c r="AD161" s="10">
        <f>AB161+AC161</f>
        <v>3217</v>
      </c>
      <c r="AE161" s="10"/>
      <c r="AF161" s="10">
        <f>AD161+AE161</f>
        <v>3217</v>
      </c>
    </row>
    <row r="162" spans="1:32" ht="15">
      <c r="A162" s="11"/>
      <c r="B162" s="12"/>
      <c r="C162" s="11"/>
      <c r="D162" s="13"/>
      <c r="E162" s="12"/>
      <c r="F162" s="34"/>
      <c r="G162" s="38" t="s">
        <v>179</v>
      </c>
      <c r="H162" s="33"/>
      <c r="I162" s="9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</row>
    <row r="163" spans="1:32" ht="15">
      <c r="A163" s="11"/>
      <c r="B163" s="12"/>
      <c r="C163" s="11"/>
      <c r="D163" s="13"/>
      <c r="E163" s="12"/>
      <c r="F163" s="34"/>
      <c r="G163" s="38"/>
      <c r="H163" s="33"/>
      <c r="I163" s="9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</row>
    <row r="164" spans="1:32" ht="15">
      <c r="A164" s="11"/>
      <c r="B164" s="12"/>
      <c r="C164" s="847">
        <v>80140</v>
      </c>
      <c r="D164" s="869"/>
      <c r="E164" s="868"/>
      <c r="F164" s="34" t="s">
        <v>66</v>
      </c>
      <c r="G164" s="38" t="s">
        <v>67</v>
      </c>
      <c r="H164" s="42">
        <v>50161</v>
      </c>
      <c r="I164" s="90"/>
      <c r="J164" s="10">
        <f>H164+I164</f>
        <v>50161</v>
      </c>
      <c r="K164" s="10"/>
      <c r="L164" s="10">
        <f>J164+K164</f>
        <v>50161</v>
      </c>
      <c r="M164" s="10"/>
      <c r="N164" s="10">
        <f>L164+M164</f>
        <v>50161</v>
      </c>
      <c r="O164" s="10"/>
      <c r="P164" s="10">
        <f>N164+O164</f>
        <v>50161</v>
      </c>
      <c r="Q164" s="10"/>
      <c r="R164" s="10">
        <f>P164+Q164</f>
        <v>50161</v>
      </c>
      <c r="S164" s="10"/>
      <c r="T164" s="10">
        <f>R164+S164</f>
        <v>50161</v>
      </c>
      <c r="U164" s="10"/>
      <c r="V164" s="10">
        <f>T164+U164</f>
        <v>50161</v>
      </c>
      <c r="W164" s="10"/>
      <c r="X164" s="10">
        <f>V164+W164</f>
        <v>50161</v>
      </c>
      <c r="Y164" s="10"/>
      <c r="Z164" s="10">
        <f>X164+Y164</f>
        <v>50161</v>
      </c>
      <c r="AA164" s="10"/>
      <c r="AB164" s="10">
        <f>Z164+AA164</f>
        <v>50161</v>
      </c>
      <c r="AC164" s="10"/>
      <c r="AD164" s="10">
        <f>AB164+AC164</f>
        <v>50161</v>
      </c>
      <c r="AE164" s="10"/>
      <c r="AF164" s="10">
        <f>AD164+AE164</f>
        <v>50161</v>
      </c>
    </row>
    <row r="165" spans="1:32" ht="15">
      <c r="A165" s="11"/>
      <c r="B165" s="12"/>
      <c r="C165" s="11" t="s">
        <v>182</v>
      </c>
      <c r="D165" s="13"/>
      <c r="E165" s="12"/>
      <c r="F165" s="34"/>
      <c r="G165" s="38" t="s">
        <v>70</v>
      </c>
      <c r="H165" s="42"/>
      <c r="I165" s="9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</row>
    <row r="166" spans="1:32" ht="15">
      <c r="A166" s="11"/>
      <c r="B166" s="12"/>
      <c r="C166" s="11"/>
      <c r="D166" s="13"/>
      <c r="E166" s="12"/>
      <c r="F166" s="34"/>
      <c r="G166" s="38"/>
      <c r="H166" s="42"/>
      <c r="I166" s="9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</row>
    <row r="167" spans="1:32" ht="15">
      <c r="A167" s="11"/>
      <c r="B167" s="12"/>
      <c r="C167" s="11"/>
      <c r="D167" s="13"/>
      <c r="E167" s="12"/>
      <c r="F167" s="41" t="s">
        <v>183</v>
      </c>
      <c r="G167" s="61" t="s">
        <v>184</v>
      </c>
      <c r="H167" s="42"/>
      <c r="I167" s="90"/>
      <c r="J167" s="10"/>
      <c r="K167" s="10"/>
      <c r="L167" s="10"/>
      <c r="M167" s="10"/>
      <c r="N167" s="10"/>
      <c r="O167" s="10"/>
      <c r="P167" s="10">
        <v>0</v>
      </c>
      <c r="Q167" s="10">
        <v>65000</v>
      </c>
      <c r="R167" s="10">
        <v>65000</v>
      </c>
      <c r="S167" s="10"/>
      <c r="T167" s="10">
        <f>R167+S167</f>
        <v>65000</v>
      </c>
      <c r="U167" s="10"/>
      <c r="V167" s="10">
        <f>T167+U167</f>
        <v>65000</v>
      </c>
      <c r="W167" s="10"/>
      <c r="X167" s="10">
        <f>V167+W167</f>
        <v>65000</v>
      </c>
      <c r="Y167" s="10"/>
      <c r="Z167" s="10">
        <f>X167+Y167</f>
        <v>65000</v>
      </c>
      <c r="AA167" s="10"/>
      <c r="AB167" s="10">
        <f>Z167+AA167</f>
        <v>65000</v>
      </c>
      <c r="AC167" s="10"/>
      <c r="AD167" s="10">
        <f>AB167+AC167</f>
        <v>65000</v>
      </c>
      <c r="AE167" s="10">
        <v>21875</v>
      </c>
      <c r="AF167" s="10">
        <f>AD167+AE167</f>
        <v>86875</v>
      </c>
    </row>
    <row r="168" spans="1:32" ht="15">
      <c r="A168" s="11"/>
      <c r="B168" s="12"/>
      <c r="C168" s="11"/>
      <c r="D168" s="13"/>
      <c r="E168" s="12"/>
      <c r="F168" s="34"/>
      <c r="G168" s="61" t="s">
        <v>185</v>
      </c>
      <c r="H168" s="42"/>
      <c r="I168" s="9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</row>
    <row r="169" spans="1:32" ht="15">
      <c r="A169" s="11"/>
      <c r="B169" s="12"/>
      <c r="C169" s="11"/>
      <c r="D169" s="13"/>
      <c r="E169" s="12"/>
      <c r="F169" s="34"/>
      <c r="G169" s="61" t="s">
        <v>186</v>
      </c>
      <c r="H169" s="42"/>
      <c r="I169" s="9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</row>
    <row r="170" spans="1:32" ht="15">
      <c r="A170" s="11"/>
      <c r="B170" s="12"/>
      <c r="C170" s="11"/>
      <c r="D170" s="13"/>
      <c r="E170" s="12"/>
      <c r="F170" s="34"/>
      <c r="G170" s="38"/>
      <c r="H170" s="42"/>
      <c r="I170" s="9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</row>
    <row r="171" spans="1:32" ht="15">
      <c r="A171" s="11"/>
      <c r="B171" s="12"/>
      <c r="C171" s="847">
        <v>80197</v>
      </c>
      <c r="D171" s="869"/>
      <c r="E171" s="868"/>
      <c r="F171" s="34" t="s">
        <v>187</v>
      </c>
      <c r="G171" s="38" t="s">
        <v>188</v>
      </c>
      <c r="H171" s="42">
        <v>15000</v>
      </c>
      <c r="I171" s="90"/>
      <c r="J171" s="10">
        <f>H171+I171</f>
        <v>15000</v>
      </c>
      <c r="K171" s="10"/>
      <c r="L171" s="10">
        <f>J171+K171</f>
        <v>15000</v>
      </c>
      <c r="M171" s="10"/>
      <c r="N171" s="10">
        <f>L171+M171</f>
        <v>15000</v>
      </c>
      <c r="O171" s="10"/>
      <c r="P171" s="10">
        <f>N171+O171</f>
        <v>15000</v>
      </c>
      <c r="Q171" s="10"/>
      <c r="R171" s="10">
        <f>P171+Q171</f>
        <v>15000</v>
      </c>
      <c r="S171" s="10"/>
      <c r="T171" s="10">
        <f>R171+S171</f>
        <v>15000</v>
      </c>
      <c r="U171" s="10"/>
      <c r="V171" s="10">
        <f>T171+U171</f>
        <v>15000</v>
      </c>
      <c r="W171" s="10"/>
      <c r="X171" s="10">
        <f>V171+W171</f>
        <v>15000</v>
      </c>
      <c r="Y171" s="10"/>
      <c r="Z171" s="10">
        <f>X171+Y171</f>
        <v>15000</v>
      </c>
      <c r="AA171" s="10"/>
      <c r="AB171" s="10">
        <f>Z171+AA171</f>
        <v>15000</v>
      </c>
      <c r="AC171" s="10"/>
      <c r="AD171" s="10">
        <f>AB171+AC171</f>
        <v>15000</v>
      </c>
      <c r="AE171" s="10"/>
      <c r="AF171" s="10">
        <f>AD171+AE171</f>
        <v>15000</v>
      </c>
    </row>
    <row r="172" spans="1:32" ht="15">
      <c r="A172" s="11"/>
      <c r="B172" s="12"/>
      <c r="C172" s="872" t="s">
        <v>189</v>
      </c>
      <c r="D172" s="873"/>
      <c r="E172" s="874"/>
      <c r="F172" s="34"/>
      <c r="G172" s="71" t="s">
        <v>190</v>
      </c>
      <c r="H172" s="42"/>
      <c r="I172" s="9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</row>
    <row r="173" spans="1:32" ht="15.75">
      <c r="A173" s="15" t="s">
        <v>191</v>
      </c>
      <c r="B173" s="43"/>
      <c r="C173" s="43"/>
      <c r="D173" s="43"/>
      <c r="E173" s="43"/>
      <c r="F173" s="110"/>
      <c r="G173" s="111"/>
      <c r="H173" s="46">
        <f>SUM(H132:H172)</f>
        <v>139401</v>
      </c>
      <c r="I173" s="20"/>
      <c r="J173" s="20">
        <f>H173+I173</f>
        <v>139401</v>
      </c>
      <c r="K173" s="20"/>
      <c r="L173" s="20">
        <f>J173+K173</f>
        <v>139401</v>
      </c>
      <c r="M173" s="20">
        <f>SUM(M132:M172)</f>
        <v>115000</v>
      </c>
      <c r="N173" s="20">
        <f>L173+M173</f>
        <v>254401</v>
      </c>
      <c r="O173" s="20"/>
      <c r="P173" s="20">
        <f>N173+O173</f>
        <v>254401</v>
      </c>
      <c r="Q173" s="20">
        <f>SUM(Q132:Q172)</f>
        <v>162705</v>
      </c>
      <c r="R173" s="20">
        <f>P173+Q173</f>
        <v>417106</v>
      </c>
      <c r="S173" s="20"/>
      <c r="T173" s="20">
        <f>R173+S173</f>
        <v>417106</v>
      </c>
      <c r="U173" s="20"/>
      <c r="V173" s="20">
        <f>T173+U173</f>
        <v>417106</v>
      </c>
      <c r="W173" s="20"/>
      <c r="X173" s="20">
        <f>V173+W173</f>
        <v>417106</v>
      </c>
      <c r="Y173" s="20">
        <f>SUM(Y127:Y172)</f>
        <v>35840</v>
      </c>
      <c r="Z173" s="20">
        <f>X173+Y173</f>
        <v>452946</v>
      </c>
      <c r="AA173" s="20"/>
      <c r="AB173" s="20">
        <f>Z173+AA173</f>
        <v>452946</v>
      </c>
      <c r="AC173" s="20"/>
      <c r="AD173" s="20">
        <f>AB173+AC173</f>
        <v>452946</v>
      </c>
      <c r="AE173" s="20">
        <f>SUM(AE127:AE172)</f>
        <v>22293</v>
      </c>
      <c r="AF173" s="20">
        <f>AD173+AE173</f>
        <v>475239</v>
      </c>
    </row>
    <row r="174" spans="1:32" ht="15.75">
      <c r="A174" s="11">
        <v>851</v>
      </c>
      <c r="B174" s="12"/>
      <c r="C174" s="847">
        <v>85111</v>
      </c>
      <c r="D174" s="848"/>
      <c r="E174" s="848"/>
      <c r="F174" s="112"/>
      <c r="G174" s="113"/>
      <c r="H174" s="114"/>
      <c r="I174" s="100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102"/>
      <c r="W174" s="102"/>
      <c r="X174" s="102"/>
      <c r="Y174" s="10"/>
      <c r="Z174" s="10"/>
      <c r="AA174" s="10"/>
      <c r="AB174" s="10"/>
      <c r="AC174" s="10"/>
      <c r="AD174" s="10"/>
      <c r="AE174" s="10"/>
      <c r="AF174" s="10"/>
    </row>
    <row r="175" spans="1:32" ht="15.75">
      <c r="A175" s="11" t="s">
        <v>192</v>
      </c>
      <c r="B175" s="13"/>
      <c r="C175" s="11"/>
      <c r="D175" s="13"/>
      <c r="E175" s="13"/>
      <c r="F175" s="34" t="s">
        <v>58</v>
      </c>
      <c r="G175" s="38" t="s">
        <v>59</v>
      </c>
      <c r="H175" s="114"/>
      <c r="I175" s="100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102">
        <v>0</v>
      </c>
      <c r="W175" s="102">
        <v>47000</v>
      </c>
      <c r="X175" s="102">
        <v>47000</v>
      </c>
      <c r="Y175" s="10"/>
      <c r="Z175" s="10">
        <f>X175+Y175</f>
        <v>47000</v>
      </c>
      <c r="AA175" s="10"/>
      <c r="AB175" s="10">
        <f>Z175+AA175</f>
        <v>47000</v>
      </c>
      <c r="AC175" s="10"/>
      <c r="AD175" s="10">
        <f>AB175+AC175</f>
        <v>47000</v>
      </c>
      <c r="AE175" s="10"/>
      <c r="AF175" s="10">
        <f>AD175+AE175</f>
        <v>47000</v>
      </c>
    </row>
    <row r="176" spans="1:32" ht="15.75">
      <c r="A176" s="11"/>
      <c r="B176" s="13"/>
      <c r="C176" s="11"/>
      <c r="D176" s="13"/>
      <c r="E176" s="13"/>
      <c r="F176" s="34"/>
      <c r="G176" s="13"/>
      <c r="H176" s="114"/>
      <c r="I176" s="100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102"/>
      <c r="W176" s="102"/>
      <c r="X176" s="102"/>
      <c r="Y176" s="10"/>
      <c r="Z176" s="10"/>
      <c r="AA176" s="10"/>
      <c r="AB176" s="10"/>
      <c r="AC176" s="10"/>
      <c r="AD176" s="10"/>
      <c r="AE176" s="10"/>
      <c r="AF176" s="10"/>
    </row>
    <row r="177" spans="1:32" ht="15.75">
      <c r="A177" s="11"/>
      <c r="B177" s="13"/>
      <c r="C177" s="11"/>
      <c r="D177" s="13"/>
      <c r="E177" s="13"/>
      <c r="F177" s="68" t="s">
        <v>90</v>
      </c>
      <c r="G177" s="13" t="s">
        <v>193</v>
      </c>
      <c r="H177" s="114"/>
      <c r="I177" s="100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102">
        <v>0</v>
      </c>
      <c r="W177" s="102">
        <v>40000</v>
      </c>
      <c r="X177" s="102">
        <v>40000</v>
      </c>
      <c r="Y177" s="10"/>
      <c r="Z177" s="10">
        <f>X177+Y177</f>
        <v>40000</v>
      </c>
      <c r="AA177" s="10"/>
      <c r="AB177" s="10">
        <f>Z177+AA177</f>
        <v>40000</v>
      </c>
      <c r="AC177" s="10"/>
      <c r="AD177" s="10">
        <f>AB177+AC177</f>
        <v>40000</v>
      </c>
      <c r="AE177" s="10"/>
      <c r="AF177" s="10">
        <f>AD177+AE177</f>
        <v>40000</v>
      </c>
    </row>
    <row r="178" spans="1:32" ht="15.75">
      <c r="A178" s="11"/>
      <c r="B178" s="13"/>
      <c r="C178" s="11"/>
      <c r="D178" s="13"/>
      <c r="E178" s="13"/>
      <c r="F178" s="68"/>
      <c r="G178" s="13" t="s">
        <v>194</v>
      </c>
      <c r="H178" s="114"/>
      <c r="I178" s="100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102"/>
      <c r="W178" s="102"/>
      <c r="X178" s="102"/>
      <c r="Y178" s="10"/>
      <c r="Z178" s="10"/>
      <c r="AA178" s="10"/>
      <c r="AB178" s="10"/>
      <c r="AC178" s="10"/>
      <c r="AD178" s="10"/>
      <c r="AE178" s="10"/>
      <c r="AF178" s="10"/>
    </row>
    <row r="179" spans="1:32" ht="15.75">
      <c r="A179" s="73"/>
      <c r="B179" s="113"/>
      <c r="C179" s="73"/>
      <c r="D179" s="113"/>
      <c r="E179" s="113"/>
      <c r="F179" s="68"/>
      <c r="G179" s="13" t="s">
        <v>92</v>
      </c>
      <c r="H179" s="114"/>
      <c r="I179" s="100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10"/>
      <c r="Z179" s="10"/>
      <c r="AA179" s="10"/>
      <c r="AB179" s="10"/>
      <c r="AC179" s="10"/>
      <c r="AD179" s="10"/>
      <c r="AE179" s="10"/>
      <c r="AF179" s="10"/>
    </row>
    <row r="180" spans="1:32" ht="15.75">
      <c r="A180" s="113"/>
      <c r="B180" s="113"/>
      <c r="C180" s="73"/>
      <c r="D180" s="113"/>
      <c r="E180" s="113"/>
      <c r="F180" s="68"/>
      <c r="G180" s="13"/>
      <c r="H180" s="114"/>
      <c r="I180" s="100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10"/>
      <c r="Z180" s="10"/>
      <c r="AA180" s="10"/>
      <c r="AB180" s="10"/>
      <c r="AC180" s="10"/>
      <c r="AD180" s="10"/>
      <c r="AE180" s="10"/>
      <c r="AF180" s="10"/>
    </row>
    <row r="181" spans="3:32" ht="15">
      <c r="C181" s="11"/>
      <c r="F181" s="68" t="s">
        <v>195</v>
      </c>
      <c r="G181" s="36" t="s">
        <v>196</v>
      </c>
      <c r="H181" s="10">
        <v>0</v>
      </c>
      <c r="I181" s="90">
        <v>7491034</v>
      </c>
      <c r="J181" s="10">
        <v>7491034</v>
      </c>
      <c r="K181" s="10"/>
      <c r="L181" s="10">
        <f>J181+K181</f>
        <v>7491034</v>
      </c>
      <c r="M181" s="10"/>
      <c r="N181" s="10">
        <f>L181+M181</f>
        <v>7491034</v>
      </c>
      <c r="O181" s="10"/>
      <c r="P181" s="10">
        <f>N181+O181</f>
        <v>7491034</v>
      </c>
      <c r="Q181" s="10"/>
      <c r="R181" s="10">
        <f>P181+Q181</f>
        <v>7491034</v>
      </c>
      <c r="S181" s="10"/>
      <c r="T181" s="10">
        <f>R181+S181</f>
        <v>7491034</v>
      </c>
      <c r="U181" s="10"/>
      <c r="V181" s="10">
        <f>T181+U181</f>
        <v>7491034</v>
      </c>
      <c r="W181" s="10"/>
      <c r="X181" s="10">
        <f>V181+W181</f>
        <v>7491034</v>
      </c>
      <c r="Y181" s="10"/>
      <c r="Z181" s="10">
        <f>X181+Y181</f>
        <v>7491034</v>
      </c>
      <c r="AA181" s="10"/>
      <c r="AB181" s="10">
        <f>Z181+AA181</f>
        <v>7491034</v>
      </c>
      <c r="AC181" s="10"/>
      <c r="AD181" s="10">
        <f>AB181+AC181</f>
        <v>7491034</v>
      </c>
      <c r="AE181" s="10"/>
      <c r="AF181" s="10">
        <f>AD181+AE181</f>
        <v>7491034</v>
      </c>
    </row>
    <row r="182" spans="3:32" ht="15">
      <c r="C182" s="11"/>
      <c r="F182" s="68"/>
      <c r="G182" s="11" t="s">
        <v>197</v>
      </c>
      <c r="H182" s="10"/>
      <c r="I182" s="9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</row>
    <row r="183" spans="1:32" ht="15">
      <c r="A183" s="11"/>
      <c r="B183" s="12"/>
      <c r="C183" s="11"/>
      <c r="D183" s="13"/>
      <c r="E183" s="13"/>
      <c r="F183" s="68"/>
      <c r="G183" s="13"/>
      <c r="H183" s="10"/>
      <c r="I183" s="9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</row>
    <row r="184" spans="1:32" ht="15">
      <c r="A184" s="11"/>
      <c r="B184" s="12"/>
      <c r="C184" s="847" t="s">
        <v>198</v>
      </c>
      <c r="D184" s="848"/>
      <c r="E184" s="848"/>
      <c r="F184" s="68" t="s">
        <v>78</v>
      </c>
      <c r="G184" s="36" t="s">
        <v>44</v>
      </c>
      <c r="H184" s="10">
        <v>391000</v>
      </c>
      <c r="I184" s="90"/>
      <c r="J184" s="10">
        <f>H184+I184</f>
        <v>391000</v>
      </c>
      <c r="K184" s="10"/>
      <c r="L184" s="10">
        <f>J184+K184</f>
        <v>391000</v>
      </c>
      <c r="M184" s="10">
        <v>424000</v>
      </c>
      <c r="N184" s="10">
        <f>L184+M184</f>
        <v>815000</v>
      </c>
      <c r="O184" s="10"/>
      <c r="P184" s="10">
        <f>N184+O184</f>
        <v>815000</v>
      </c>
      <c r="Q184" s="10"/>
      <c r="R184" s="10">
        <f>P184+Q184</f>
        <v>815000</v>
      </c>
      <c r="S184" s="10"/>
      <c r="T184" s="10">
        <f>R184+S184</f>
        <v>815000</v>
      </c>
      <c r="U184" s="10"/>
      <c r="V184" s="10">
        <f>T184+U184</f>
        <v>815000</v>
      </c>
      <c r="W184" s="10"/>
      <c r="X184" s="10">
        <f>V184+W184</f>
        <v>815000</v>
      </c>
      <c r="Y184" s="10"/>
      <c r="Z184" s="10">
        <f>X184+Y184</f>
        <v>815000</v>
      </c>
      <c r="AA184" s="10"/>
      <c r="AB184" s="10">
        <f>Z184+AA184</f>
        <v>815000</v>
      </c>
      <c r="AC184" s="10">
        <v>-302785</v>
      </c>
      <c r="AD184" s="10">
        <f>AB184+AC184</f>
        <v>512215</v>
      </c>
      <c r="AE184" s="10"/>
      <c r="AF184" s="10">
        <f>AD184+AE184</f>
        <v>512215</v>
      </c>
    </row>
    <row r="185" spans="1:32" ht="15">
      <c r="A185" s="11"/>
      <c r="B185" s="12"/>
      <c r="C185" s="11" t="s">
        <v>199</v>
      </c>
      <c r="D185" s="13"/>
      <c r="E185" s="13"/>
      <c r="F185" s="68"/>
      <c r="G185" s="11" t="s">
        <v>47</v>
      </c>
      <c r="H185" s="10"/>
      <c r="I185" s="9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</row>
    <row r="186" spans="1:32" ht="15">
      <c r="A186" s="11"/>
      <c r="B186" s="12"/>
      <c r="C186" s="11" t="s">
        <v>200</v>
      </c>
      <c r="D186" s="13"/>
      <c r="E186" s="13"/>
      <c r="F186" s="68"/>
      <c r="G186" s="13"/>
      <c r="H186" s="10"/>
      <c r="I186" s="9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</row>
    <row r="187" spans="1:32" ht="15">
      <c r="A187" s="11"/>
      <c r="B187" s="12"/>
      <c r="C187" s="11" t="s">
        <v>201</v>
      </c>
      <c r="D187" s="13"/>
      <c r="E187" s="13"/>
      <c r="F187" s="68"/>
      <c r="G187" s="13"/>
      <c r="H187" s="10"/>
      <c r="I187" s="9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</row>
    <row r="188" spans="1:32" ht="15">
      <c r="A188" s="11"/>
      <c r="B188" s="12"/>
      <c r="C188" s="11" t="s">
        <v>202</v>
      </c>
      <c r="D188" s="13"/>
      <c r="E188" s="13"/>
      <c r="F188" s="68"/>
      <c r="G188" s="13"/>
      <c r="H188" s="10"/>
      <c r="I188" s="9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</row>
    <row r="189" spans="1:32" ht="0.75" customHeight="1" hidden="1">
      <c r="A189" s="11"/>
      <c r="B189" s="12"/>
      <c r="C189" s="11"/>
      <c r="D189" s="13"/>
      <c r="E189" s="13"/>
      <c r="F189" s="74"/>
      <c r="G189" s="115">
        <v>212</v>
      </c>
      <c r="H189" s="10"/>
      <c r="I189" s="90"/>
      <c r="J189" s="10">
        <f aca="true" t="shared" si="8" ref="J189:J195">H189+I189</f>
        <v>0</v>
      </c>
      <c r="K189" s="10"/>
      <c r="L189" s="10">
        <f aca="true" t="shared" si="9" ref="L189:L195">J189+K189</f>
        <v>0</v>
      </c>
      <c r="M189" s="10"/>
      <c r="N189" s="10">
        <f aca="true" t="shared" si="10" ref="N189:N195">L189+M189</f>
        <v>0</v>
      </c>
      <c r="O189" s="10"/>
      <c r="P189" s="10">
        <f aca="true" t="shared" si="11" ref="P189:P195">N189+O189</f>
        <v>0</v>
      </c>
      <c r="Q189" s="10"/>
      <c r="R189" s="10">
        <f aca="true" t="shared" si="12" ref="R189:R195">P189+Q189</f>
        <v>0</v>
      </c>
      <c r="S189" s="10"/>
      <c r="T189" s="10">
        <f aca="true" t="shared" si="13" ref="T189:T195">R189+S189</f>
        <v>0</v>
      </c>
      <c r="U189" s="10"/>
      <c r="V189" s="10">
        <f aca="true" t="shared" si="14" ref="V189:V195">T189+U189</f>
        <v>0</v>
      </c>
      <c r="W189" s="10"/>
      <c r="X189" s="10">
        <f aca="true" t="shared" si="15" ref="X189:X195">V189+W189</f>
        <v>0</v>
      </c>
      <c r="Y189" s="10"/>
      <c r="Z189" s="10">
        <f aca="true" t="shared" si="16" ref="Z189:Z195">X189+Y189</f>
        <v>0</v>
      </c>
      <c r="AA189" s="10"/>
      <c r="AB189" s="10">
        <f aca="true" t="shared" si="17" ref="AB189:AB195">Z189+AA189</f>
        <v>0</v>
      </c>
      <c r="AC189" s="10"/>
      <c r="AD189" s="10">
        <f aca="true" t="shared" si="18" ref="AD189:AD195">AB189+AC189</f>
        <v>0</v>
      </c>
      <c r="AE189" s="10"/>
      <c r="AF189" s="10">
        <f aca="true" t="shared" si="19" ref="AF189:AF195">AD189+AE189</f>
        <v>0</v>
      </c>
    </row>
    <row r="190" spans="1:32" ht="15" hidden="1">
      <c r="A190" s="11"/>
      <c r="B190" s="12"/>
      <c r="C190" s="11"/>
      <c r="D190" s="13"/>
      <c r="E190" s="13"/>
      <c r="F190" s="74"/>
      <c r="G190" s="60" t="s">
        <v>203</v>
      </c>
      <c r="H190" s="10"/>
      <c r="I190" s="90"/>
      <c r="J190" s="10">
        <f t="shared" si="8"/>
        <v>0</v>
      </c>
      <c r="K190" s="10"/>
      <c r="L190" s="10">
        <f t="shared" si="9"/>
        <v>0</v>
      </c>
      <c r="M190" s="10"/>
      <c r="N190" s="10">
        <f t="shared" si="10"/>
        <v>0</v>
      </c>
      <c r="O190" s="10"/>
      <c r="P190" s="10">
        <f t="shared" si="11"/>
        <v>0</v>
      </c>
      <c r="Q190" s="10"/>
      <c r="R190" s="10">
        <f t="shared" si="12"/>
        <v>0</v>
      </c>
      <c r="S190" s="10"/>
      <c r="T190" s="10">
        <f t="shared" si="13"/>
        <v>0</v>
      </c>
      <c r="U190" s="10"/>
      <c r="V190" s="10">
        <f t="shared" si="14"/>
        <v>0</v>
      </c>
      <c r="W190" s="10"/>
      <c r="X190" s="10">
        <f t="shared" si="15"/>
        <v>0</v>
      </c>
      <c r="Y190" s="10"/>
      <c r="Z190" s="10">
        <f t="shared" si="16"/>
        <v>0</v>
      </c>
      <c r="AA190" s="10"/>
      <c r="AB190" s="10">
        <f t="shared" si="17"/>
        <v>0</v>
      </c>
      <c r="AC190" s="10"/>
      <c r="AD190" s="10">
        <f t="shared" si="18"/>
        <v>0</v>
      </c>
      <c r="AE190" s="10"/>
      <c r="AF190" s="10">
        <f t="shared" si="19"/>
        <v>0</v>
      </c>
    </row>
    <row r="191" spans="1:32" ht="15" hidden="1">
      <c r="A191" s="11"/>
      <c r="B191" s="12"/>
      <c r="C191" s="11"/>
      <c r="D191" s="13"/>
      <c r="E191" s="13"/>
      <c r="F191" s="74"/>
      <c r="G191" s="60" t="s">
        <v>204</v>
      </c>
      <c r="H191" s="10"/>
      <c r="I191" s="90"/>
      <c r="J191" s="10">
        <f t="shared" si="8"/>
        <v>0</v>
      </c>
      <c r="K191" s="10"/>
      <c r="L191" s="10">
        <f t="shared" si="9"/>
        <v>0</v>
      </c>
      <c r="M191" s="10"/>
      <c r="N191" s="10">
        <f t="shared" si="10"/>
        <v>0</v>
      </c>
      <c r="O191" s="10"/>
      <c r="P191" s="10">
        <f t="shared" si="11"/>
        <v>0</v>
      </c>
      <c r="Q191" s="10"/>
      <c r="R191" s="10">
        <f t="shared" si="12"/>
        <v>0</v>
      </c>
      <c r="S191" s="10"/>
      <c r="T191" s="10">
        <f t="shared" si="13"/>
        <v>0</v>
      </c>
      <c r="U191" s="10"/>
      <c r="V191" s="10">
        <f t="shared" si="14"/>
        <v>0</v>
      </c>
      <c r="W191" s="10"/>
      <c r="X191" s="10">
        <f t="shared" si="15"/>
        <v>0</v>
      </c>
      <c r="Y191" s="10"/>
      <c r="Z191" s="10">
        <f t="shared" si="16"/>
        <v>0</v>
      </c>
      <c r="AA191" s="10"/>
      <c r="AB191" s="10">
        <f t="shared" si="17"/>
        <v>0</v>
      </c>
      <c r="AC191" s="10"/>
      <c r="AD191" s="10">
        <f t="shared" si="18"/>
        <v>0</v>
      </c>
      <c r="AE191" s="10"/>
      <c r="AF191" s="10">
        <f t="shared" si="19"/>
        <v>0</v>
      </c>
    </row>
    <row r="192" spans="1:32" ht="15" hidden="1">
      <c r="A192" s="11"/>
      <c r="B192" s="12"/>
      <c r="C192" s="11"/>
      <c r="D192" s="13"/>
      <c r="E192" s="13"/>
      <c r="F192" s="74"/>
      <c r="G192" s="60" t="s">
        <v>205</v>
      </c>
      <c r="H192" s="10"/>
      <c r="I192" s="90"/>
      <c r="J192" s="10">
        <f t="shared" si="8"/>
        <v>0</v>
      </c>
      <c r="K192" s="10"/>
      <c r="L192" s="10">
        <f t="shared" si="9"/>
        <v>0</v>
      </c>
      <c r="M192" s="10"/>
      <c r="N192" s="10">
        <f t="shared" si="10"/>
        <v>0</v>
      </c>
      <c r="O192" s="10"/>
      <c r="P192" s="10">
        <f t="shared" si="11"/>
        <v>0</v>
      </c>
      <c r="Q192" s="10"/>
      <c r="R192" s="10">
        <f t="shared" si="12"/>
        <v>0</v>
      </c>
      <c r="S192" s="10"/>
      <c r="T192" s="10">
        <f t="shared" si="13"/>
        <v>0</v>
      </c>
      <c r="U192" s="10"/>
      <c r="V192" s="10">
        <f t="shared" si="14"/>
        <v>0</v>
      </c>
      <c r="W192" s="10"/>
      <c r="X192" s="10">
        <f t="shared" si="15"/>
        <v>0</v>
      </c>
      <c r="Y192" s="10"/>
      <c r="Z192" s="10">
        <f t="shared" si="16"/>
        <v>0</v>
      </c>
      <c r="AA192" s="10"/>
      <c r="AB192" s="10">
        <f t="shared" si="17"/>
        <v>0</v>
      </c>
      <c r="AC192" s="10"/>
      <c r="AD192" s="10">
        <f t="shared" si="18"/>
        <v>0</v>
      </c>
      <c r="AE192" s="10"/>
      <c r="AF192" s="10">
        <f t="shared" si="19"/>
        <v>0</v>
      </c>
    </row>
    <row r="193" spans="1:32" ht="15" hidden="1">
      <c r="A193" s="11"/>
      <c r="B193" s="12"/>
      <c r="C193" s="11"/>
      <c r="D193" s="13"/>
      <c r="E193" s="13"/>
      <c r="F193" s="74"/>
      <c r="G193" s="60" t="s">
        <v>206</v>
      </c>
      <c r="H193" s="10"/>
      <c r="I193" s="90"/>
      <c r="J193" s="10">
        <f t="shared" si="8"/>
        <v>0</v>
      </c>
      <c r="K193" s="10"/>
      <c r="L193" s="10">
        <f t="shared" si="9"/>
        <v>0</v>
      </c>
      <c r="M193" s="10"/>
      <c r="N193" s="10">
        <f t="shared" si="10"/>
        <v>0</v>
      </c>
      <c r="O193" s="10"/>
      <c r="P193" s="10">
        <f t="shared" si="11"/>
        <v>0</v>
      </c>
      <c r="Q193" s="10"/>
      <c r="R193" s="10">
        <f t="shared" si="12"/>
        <v>0</v>
      </c>
      <c r="S193" s="10"/>
      <c r="T193" s="10">
        <f t="shared" si="13"/>
        <v>0</v>
      </c>
      <c r="U193" s="10"/>
      <c r="V193" s="10">
        <f t="shared" si="14"/>
        <v>0</v>
      </c>
      <c r="W193" s="10"/>
      <c r="X193" s="10">
        <f t="shared" si="15"/>
        <v>0</v>
      </c>
      <c r="Y193" s="10"/>
      <c r="Z193" s="10">
        <f t="shared" si="16"/>
        <v>0</v>
      </c>
      <c r="AA193" s="10"/>
      <c r="AB193" s="10">
        <f t="shared" si="17"/>
        <v>0</v>
      </c>
      <c r="AC193" s="10"/>
      <c r="AD193" s="10">
        <f t="shared" si="18"/>
        <v>0</v>
      </c>
      <c r="AE193" s="10"/>
      <c r="AF193" s="10">
        <f t="shared" si="19"/>
        <v>0</v>
      </c>
    </row>
    <row r="194" spans="1:32" ht="15.75">
      <c r="A194" s="15" t="s">
        <v>207</v>
      </c>
      <c r="B194" s="17"/>
      <c r="C194" s="17"/>
      <c r="D194" s="17"/>
      <c r="E194" s="17"/>
      <c r="F194" s="54"/>
      <c r="G194" s="87"/>
      <c r="H194" s="46">
        <f>SUM(H181:H193)</f>
        <v>391000</v>
      </c>
      <c r="I194" s="20">
        <f>SUM(I181:I193)</f>
        <v>7491034</v>
      </c>
      <c r="J194" s="20">
        <f t="shared" si="8"/>
        <v>7882034</v>
      </c>
      <c r="K194" s="20"/>
      <c r="L194" s="20">
        <f t="shared" si="9"/>
        <v>7882034</v>
      </c>
      <c r="M194" s="20">
        <f>SUM(M181:M188)</f>
        <v>424000</v>
      </c>
      <c r="N194" s="20">
        <f t="shared" si="10"/>
        <v>8306034</v>
      </c>
      <c r="O194" s="20"/>
      <c r="P194" s="20">
        <f t="shared" si="11"/>
        <v>8306034</v>
      </c>
      <c r="Q194" s="20"/>
      <c r="R194" s="20">
        <f t="shared" si="12"/>
        <v>8306034</v>
      </c>
      <c r="S194" s="20"/>
      <c r="T194" s="20">
        <f t="shared" si="13"/>
        <v>8306034</v>
      </c>
      <c r="U194" s="20"/>
      <c r="V194" s="20">
        <f t="shared" si="14"/>
        <v>8306034</v>
      </c>
      <c r="W194" s="20">
        <f>SUM(W174:W188)</f>
        <v>87000</v>
      </c>
      <c r="X194" s="20">
        <f t="shared" si="15"/>
        <v>8393034</v>
      </c>
      <c r="Y194" s="20"/>
      <c r="Z194" s="20">
        <f t="shared" si="16"/>
        <v>8393034</v>
      </c>
      <c r="AA194" s="20"/>
      <c r="AB194" s="20">
        <f t="shared" si="17"/>
        <v>8393034</v>
      </c>
      <c r="AC194" s="20">
        <f>SUM(AC174:AC188)</f>
        <v>-302785</v>
      </c>
      <c r="AD194" s="20">
        <f t="shared" si="18"/>
        <v>8090249</v>
      </c>
      <c r="AE194" s="20"/>
      <c r="AF194" s="20">
        <f t="shared" si="19"/>
        <v>8090249</v>
      </c>
    </row>
    <row r="195" spans="1:32" ht="15">
      <c r="A195" s="8">
        <v>852</v>
      </c>
      <c r="B195" s="6"/>
      <c r="C195" s="863">
        <v>85202</v>
      </c>
      <c r="D195" s="865"/>
      <c r="E195" s="866"/>
      <c r="F195" s="47" t="s">
        <v>173</v>
      </c>
      <c r="G195" s="48" t="s">
        <v>174</v>
      </c>
      <c r="H195" s="49">
        <v>340000</v>
      </c>
      <c r="I195" s="90"/>
      <c r="J195" s="10">
        <f t="shared" si="8"/>
        <v>340000</v>
      </c>
      <c r="K195" s="10"/>
      <c r="L195" s="10">
        <f t="shared" si="9"/>
        <v>340000</v>
      </c>
      <c r="M195" s="10"/>
      <c r="N195" s="10">
        <f t="shared" si="10"/>
        <v>340000</v>
      </c>
      <c r="O195" s="10"/>
      <c r="P195" s="10">
        <f t="shared" si="11"/>
        <v>340000</v>
      </c>
      <c r="Q195" s="10"/>
      <c r="R195" s="10">
        <f t="shared" si="12"/>
        <v>340000</v>
      </c>
      <c r="S195" s="10"/>
      <c r="T195" s="10">
        <f t="shared" si="13"/>
        <v>340000</v>
      </c>
      <c r="U195" s="10"/>
      <c r="V195" s="10">
        <f t="shared" si="14"/>
        <v>340000</v>
      </c>
      <c r="W195" s="10"/>
      <c r="X195" s="10">
        <f t="shared" si="15"/>
        <v>340000</v>
      </c>
      <c r="Y195" s="10"/>
      <c r="Z195" s="10">
        <f t="shared" si="16"/>
        <v>340000</v>
      </c>
      <c r="AA195" s="10"/>
      <c r="AB195" s="10">
        <f t="shared" si="17"/>
        <v>340000</v>
      </c>
      <c r="AC195" s="10">
        <v>96500</v>
      </c>
      <c r="AD195" s="10">
        <f t="shared" si="18"/>
        <v>436500</v>
      </c>
      <c r="AE195" s="10"/>
      <c r="AF195" s="10">
        <f t="shared" si="19"/>
        <v>436500</v>
      </c>
    </row>
    <row r="196" spans="1:32" ht="15">
      <c r="A196" s="11" t="s">
        <v>208</v>
      </c>
      <c r="B196" s="12"/>
      <c r="C196" s="835" t="s">
        <v>209</v>
      </c>
      <c r="D196" s="836"/>
      <c r="E196" s="837"/>
      <c r="F196" s="34"/>
      <c r="G196" s="38"/>
      <c r="H196" s="33"/>
      <c r="I196" s="9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</row>
    <row r="197" spans="1:32" ht="15">
      <c r="A197" s="11"/>
      <c r="B197" s="12"/>
      <c r="C197" s="36"/>
      <c r="D197" s="91"/>
      <c r="E197" s="116"/>
      <c r="F197" s="34" t="s">
        <v>58</v>
      </c>
      <c r="G197" s="38" t="s">
        <v>210</v>
      </c>
      <c r="H197" s="42">
        <v>10000</v>
      </c>
      <c r="I197" s="90"/>
      <c r="J197" s="10">
        <f>H197+I197</f>
        <v>10000</v>
      </c>
      <c r="K197" s="10"/>
      <c r="L197" s="10">
        <f>J197+K197</f>
        <v>10000</v>
      </c>
      <c r="M197" s="10"/>
      <c r="N197" s="10">
        <f>L197+M197</f>
        <v>10000</v>
      </c>
      <c r="O197" s="10"/>
      <c r="P197" s="10">
        <f>N197+O197</f>
        <v>10000</v>
      </c>
      <c r="Q197" s="10"/>
      <c r="R197" s="10">
        <f>P197+Q197</f>
        <v>10000</v>
      </c>
      <c r="S197" s="10"/>
      <c r="T197" s="10">
        <f>R197+S197</f>
        <v>10000</v>
      </c>
      <c r="U197" s="10"/>
      <c r="V197" s="10">
        <f>T197+U197</f>
        <v>10000</v>
      </c>
      <c r="W197" s="10"/>
      <c r="X197" s="10">
        <f>V197+W197</f>
        <v>10000</v>
      </c>
      <c r="Y197" s="10"/>
      <c r="Z197" s="10">
        <f>X197+Y197</f>
        <v>10000</v>
      </c>
      <c r="AA197" s="10"/>
      <c r="AB197" s="10">
        <f>Z197+AA197</f>
        <v>10000</v>
      </c>
      <c r="AC197" s="10">
        <v>10000</v>
      </c>
      <c r="AD197" s="10">
        <f>AB197+AC197</f>
        <v>20000</v>
      </c>
      <c r="AE197" s="10"/>
      <c r="AF197" s="10">
        <f>AD197+AE197</f>
        <v>20000</v>
      </c>
    </row>
    <row r="198" spans="1:32" ht="15">
      <c r="A198" s="11"/>
      <c r="B198" s="12"/>
      <c r="C198" s="36"/>
      <c r="D198" s="91"/>
      <c r="E198" s="116"/>
      <c r="F198" s="34"/>
      <c r="G198" s="38"/>
      <c r="H198" s="42"/>
      <c r="I198" s="9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</row>
    <row r="199" spans="1:32" ht="15">
      <c r="A199" s="11"/>
      <c r="B199" s="12"/>
      <c r="C199" s="36"/>
      <c r="D199" s="91"/>
      <c r="E199" s="116"/>
      <c r="F199" s="34" t="s">
        <v>211</v>
      </c>
      <c r="G199" s="38" t="s">
        <v>212</v>
      </c>
      <c r="H199" s="42"/>
      <c r="I199" s="9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>
        <v>0</v>
      </c>
      <c r="U199" s="10">
        <v>50000</v>
      </c>
      <c r="V199" s="10">
        <v>50000</v>
      </c>
      <c r="W199" s="10"/>
      <c r="X199" s="10">
        <f>V199+W199</f>
        <v>50000</v>
      </c>
      <c r="Y199" s="10"/>
      <c r="Z199" s="10">
        <f>X199+Y199</f>
        <v>50000</v>
      </c>
      <c r="AA199" s="10"/>
      <c r="AB199" s="10">
        <f>Z199+AA199</f>
        <v>50000</v>
      </c>
      <c r="AC199" s="10"/>
      <c r="AD199" s="10">
        <f>AB199+AC199</f>
        <v>50000</v>
      </c>
      <c r="AE199" s="10"/>
      <c r="AF199" s="10">
        <f>AD199+AE199</f>
        <v>50000</v>
      </c>
    </row>
    <row r="200" spans="1:32" ht="15">
      <c r="A200" s="11"/>
      <c r="B200" s="12"/>
      <c r="C200" s="36"/>
      <c r="D200" s="91"/>
      <c r="E200" s="116"/>
      <c r="F200" s="34"/>
      <c r="G200" s="38" t="s">
        <v>213</v>
      </c>
      <c r="H200" s="42"/>
      <c r="I200" s="9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</row>
    <row r="201" spans="1:32" ht="15">
      <c r="A201" s="11"/>
      <c r="B201" s="12"/>
      <c r="C201" s="36"/>
      <c r="D201" s="91"/>
      <c r="E201" s="116"/>
      <c r="F201" s="34"/>
      <c r="G201" s="38"/>
      <c r="H201" s="33"/>
      <c r="I201" s="9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</row>
    <row r="202" spans="1:32" ht="15.75">
      <c r="A202" s="73"/>
      <c r="B202" s="12"/>
      <c r="C202" s="847"/>
      <c r="D202" s="848"/>
      <c r="E202" s="849"/>
      <c r="F202" s="34" t="s">
        <v>177</v>
      </c>
      <c r="G202" s="38" t="s">
        <v>214</v>
      </c>
      <c r="H202" s="42">
        <v>1235160</v>
      </c>
      <c r="I202" s="90"/>
      <c r="J202" s="10">
        <f>H202+I202</f>
        <v>1235160</v>
      </c>
      <c r="K202" s="10"/>
      <c r="L202" s="10">
        <f>J202+K202</f>
        <v>1235160</v>
      </c>
      <c r="M202" s="10">
        <v>9000</v>
      </c>
      <c r="N202" s="10">
        <f>L202+M202</f>
        <v>1244160</v>
      </c>
      <c r="O202" s="10"/>
      <c r="P202" s="10">
        <f>N202+O202</f>
        <v>1244160</v>
      </c>
      <c r="Q202" s="10"/>
      <c r="R202" s="10">
        <f>P202+Q202</f>
        <v>1244160</v>
      </c>
      <c r="S202" s="10"/>
      <c r="T202" s="10">
        <f>R202+S202</f>
        <v>1244160</v>
      </c>
      <c r="U202" s="10"/>
      <c r="V202" s="10">
        <f>T202+U202</f>
        <v>1244160</v>
      </c>
      <c r="W202" s="10">
        <v>40800</v>
      </c>
      <c r="X202" s="10">
        <f>V202+W202</f>
        <v>1284960</v>
      </c>
      <c r="Y202" s="10"/>
      <c r="Z202" s="10">
        <f>X202+Y202</f>
        <v>1284960</v>
      </c>
      <c r="AA202" s="10"/>
      <c r="AB202" s="10">
        <f>Z202+AA202</f>
        <v>1284960</v>
      </c>
      <c r="AC202" s="10">
        <v>30000</v>
      </c>
      <c r="AD202" s="10">
        <f>AB202+AC202</f>
        <v>1314960</v>
      </c>
      <c r="AE202" s="10">
        <v>260000</v>
      </c>
      <c r="AF202" s="10">
        <f>AD202+AE202</f>
        <v>1574960</v>
      </c>
    </row>
    <row r="203" spans="1:32" ht="15.75">
      <c r="A203" s="73"/>
      <c r="B203" s="12"/>
      <c r="C203" s="37"/>
      <c r="D203" s="57"/>
      <c r="E203" s="58"/>
      <c r="F203" s="34"/>
      <c r="G203" s="38" t="s">
        <v>215</v>
      </c>
      <c r="H203" s="42"/>
      <c r="I203" s="9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</row>
    <row r="204" spans="1:32" ht="15.75">
      <c r="A204" s="73"/>
      <c r="B204" s="12"/>
      <c r="C204" s="37"/>
      <c r="D204" s="57"/>
      <c r="E204" s="58"/>
      <c r="F204" s="34"/>
      <c r="G204" s="38"/>
      <c r="H204" s="42"/>
      <c r="I204" s="9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</row>
    <row r="205" spans="1:32" ht="15.75">
      <c r="A205" s="73"/>
      <c r="B205" s="12"/>
      <c r="C205" s="37"/>
      <c r="D205" s="57"/>
      <c r="E205" s="58"/>
      <c r="F205" s="34" t="s">
        <v>195</v>
      </c>
      <c r="G205" s="36" t="s">
        <v>196</v>
      </c>
      <c r="H205" s="42"/>
      <c r="I205" s="9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>
        <v>0</v>
      </c>
      <c r="Y205" s="10">
        <v>80000</v>
      </c>
      <c r="Z205" s="10">
        <v>80000</v>
      </c>
      <c r="AA205" s="10"/>
      <c r="AB205" s="10">
        <f>Z205+AA205</f>
        <v>80000</v>
      </c>
      <c r="AC205" s="10"/>
      <c r="AD205" s="10">
        <f>AB205+AC205</f>
        <v>80000</v>
      </c>
      <c r="AE205" s="10"/>
      <c r="AF205" s="10">
        <f>AD205+AE205</f>
        <v>80000</v>
      </c>
    </row>
    <row r="206" spans="1:32" ht="15.75">
      <c r="A206" s="73"/>
      <c r="B206" s="12"/>
      <c r="C206" s="37"/>
      <c r="D206" s="57"/>
      <c r="E206" s="58"/>
      <c r="F206" s="34"/>
      <c r="G206" s="11" t="s">
        <v>197</v>
      </c>
      <c r="H206" s="42"/>
      <c r="I206" s="9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</row>
    <row r="207" spans="1:32" ht="15.75">
      <c r="A207" s="73"/>
      <c r="B207" s="12"/>
      <c r="C207" s="37"/>
      <c r="D207" s="57"/>
      <c r="E207" s="58"/>
      <c r="F207" s="34"/>
      <c r="G207" s="38"/>
      <c r="H207" s="42"/>
      <c r="I207" s="9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</row>
    <row r="208" spans="1:32" ht="15.75">
      <c r="A208" s="73"/>
      <c r="B208" s="12"/>
      <c r="C208" s="847">
        <v>85203</v>
      </c>
      <c r="D208" s="869"/>
      <c r="E208" s="868"/>
      <c r="F208" s="41" t="s">
        <v>78</v>
      </c>
      <c r="G208" s="52" t="s">
        <v>44</v>
      </c>
      <c r="H208" s="39">
        <v>265000</v>
      </c>
      <c r="I208" s="90"/>
      <c r="J208" s="10">
        <f>H208+I208</f>
        <v>265000</v>
      </c>
      <c r="K208" s="10"/>
      <c r="L208" s="10">
        <f>J208+K208</f>
        <v>265000</v>
      </c>
      <c r="M208" s="10"/>
      <c r="N208" s="10">
        <f>L208+M208</f>
        <v>265000</v>
      </c>
      <c r="O208" s="10"/>
      <c r="P208" s="10">
        <f>N208+O208</f>
        <v>265000</v>
      </c>
      <c r="Q208" s="10"/>
      <c r="R208" s="10">
        <f>P208+Q208</f>
        <v>265000</v>
      </c>
      <c r="S208" s="10"/>
      <c r="T208" s="10">
        <f>R208+S208</f>
        <v>265000</v>
      </c>
      <c r="U208" s="10"/>
      <c r="V208" s="10">
        <f>T208+U208</f>
        <v>265000</v>
      </c>
      <c r="W208" s="10"/>
      <c r="X208" s="10">
        <f>V208+W208</f>
        <v>265000</v>
      </c>
      <c r="Y208" s="10">
        <v>10000</v>
      </c>
      <c r="Z208" s="10">
        <f>X208+Y208</f>
        <v>275000</v>
      </c>
      <c r="AA208" s="10"/>
      <c r="AB208" s="10">
        <f>Z208+AA208</f>
        <v>275000</v>
      </c>
      <c r="AC208" s="10"/>
      <c r="AD208" s="10">
        <f>AB208+AC208</f>
        <v>275000</v>
      </c>
      <c r="AE208" s="10">
        <v>31570</v>
      </c>
      <c r="AF208" s="10">
        <f>AD208+AE208</f>
        <v>306570</v>
      </c>
    </row>
    <row r="209" spans="1:32" ht="15.75">
      <c r="A209" s="73"/>
      <c r="B209" s="12"/>
      <c r="C209" s="835" t="s">
        <v>216</v>
      </c>
      <c r="D209" s="870"/>
      <c r="E209" s="871"/>
      <c r="F209" s="41"/>
      <c r="G209" s="38" t="s">
        <v>47</v>
      </c>
      <c r="H209" s="39"/>
      <c r="I209" s="9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</row>
    <row r="210" spans="1:32" ht="15.75">
      <c r="A210" s="73"/>
      <c r="B210" s="12"/>
      <c r="C210" s="36"/>
      <c r="D210" s="93"/>
      <c r="E210" s="117"/>
      <c r="F210" s="41"/>
      <c r="G210" s="38"/>
      <c r="H210" s="39"/>
      <c r="I210" s="9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</row>
    <row r="211" spans="1:32" ht="15.75">
      <c r="A211" s="73"/>
      <c r="B211" s="12"/>
      <c r="C211" s="36"/>
      <c r="D211" s="93"/>
      <c r="E211" s="117"/>
      <c r="F211" s="41" t="s">
        <v>100</v>
      </c>
      <c r="G211" s="61" t="s">
        <v>101</v>
      </c>
      <c r="H211" s="39"/>
      <c r="I211" s="9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>
        <v>0</v>
      </c>
      <c r="Y211" s="10">
        <v>60000</v>
      </c>
      <c r="Z211" s="10">
        <v>60000</v>
      </c>
      <c r="AA211" s="10"/>
      <c r="AB211" s="10">
        <f>Z211+AA211</f>
        <v>60000</v>
      </c>
      <c r="AC211" s="10"/>
      <c r="AD211" s="10">
        <f>AB211+AC211</f>
        <v>60000</v>
      </c>
      <c r="AE211" s="10"/>
      <c r="AF211" s="10">
        <f>AD211+AE211</f>
        <v>60000</v>
      </c>
    </row>
    <row r="212" spans="1:32" ht="15.75">
      <c r="A212" s="73"/>
      <c r="B212" s="12"/>
      <c r="C212" s="36"/>
      <c r="D212" s="93"/>
      <c r="E212" s="117"/>
      <c r="F212" s="41"/>
      <c r="G212" s="61" t="s">
        <v>102</v>
      </c>
      <c r="H212" s="39"/>
      <c r="I212" s="9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</row>
    <row r="213" spans="1:32" ht="15.75">
      <c r="A213" s="73"/>
      <c r="B213" s="12"/>
      <c r="C213" s="37"/>
      <c r="D213" s="57"/>
      <c r="E213" s="58"/>
      <c r="F213" s="34"/>
      <c r="G213" s="61" t="s">
        <v>103</v>
      </c>
      <c r="H213" s="118"/>
      <c r="I213" s="9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</row>
    <row r="214" spans="1:32" ht="15.75">
      <c r="A214" s="73"/>
      <c r="B214" s="12"/>
      <c r="C214" s="37"/>
      <c r="D214" s="57"/>
      <c r="E214" s="58"/>
      <c r="F214" s="34"/>
      <c r="G214" s="61"/>
      <c r="H214" s="118"/>
      <c r="I214" s="9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</row>
    <row r="215" spans="1:32" ht="15.75">
      <c r="A215" s="73"/>
      <c r="B215" s="12"/>
      <c r="C215" s="847">
        <v>85204</v>
      </c>
      <c r="D215" s="869"/>
      <c r="E215" s="868"/>
      <c r="F215" s="41" t="s">
        <v>183</v>
      </c>
      <c r="G215" s="61" t="s">
        <v>184</v>
      </c>
      <c r="H215" s="39">
        <v>60000</v>
      </c>
      <c r="I215" s="90"/>
      <c r="J215" s="10">
        <f>H215+I215</f>
        <v>60000</v>
      </c>
      <c r="K215" s="10"/>
      <c r="L215" s="10">
        <f>J215+K215</f>
        <v>60000</v>
      </c>
      <c r="M215" s="10"/>
      <c r="N215" s="10">
        <f>L215+M215</f>
        <v>60000</v>
      </c>
      <c r="O215" s="10"/>
      <c r="P215" s="10">
        <f>N215+O215</f>
        <v>60000</v>
      </c>
      <c r="Q215" s="10"/>
      <c r="R215" s="10">
        <f>P215+Q215</f>
        <v>60000</v>
      </c>
      <c r="S215" s="10"/>
      <c r="T215" s="10">
        <f>R215+S215</f>
        <v>60000</v>
      </c>
      <c r="U215" s="10"/>
      <c r="V215" s="10">
        <f>T215+U215</f>
        <v>60000</v>
      </c>
      <c r="W215" s="10"/>
      <c r="X215" s="10">
        <f>V215+W215</f>
        <v>60000</v>
      </c>
      <c r="Y215" s="10"/>
      <c r="Z215" s="10">
        <f>X215+Y215</f>
        <v>60000</v>
      </c>
      <c r="AA215" s="10"/>
      <c r="AB215" s="10">
        <f>Z215+AA215</f>
        <v>60000</v>
      </c>
      <c r="AC215" s="10"/>
      <c r="AD215" s="10">
        <f>AB215+AC215</f>
        <v>60000</v>
      </c>
      <c r="AE215" s="10"/>
      <c r="AF215" s="10">
        <f>AD215+AE215</f>
        <v>60000</v>
      </c>
    </row>
    <row r="216" spans="1:32" ht="15.75">
      <c r="A216" s="73"/>
      <c r="B216" s="12"/>
      <c r="C216" s="36" t="s">
        <v>217</v>
      </c>
      <c r="D216" s="57"/>
      <c r="E216" s="58"/>
      <c r="F216" s="34"/>
      <c r="G216" s="61" t="s">
        <v>185</v>
      </c>
      <c r="H216" s="119"/>
      <c r="I216" s="9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</row>
    <row r="217" spans="1:32" ht="15.75">
      <c r="A217" s="73"/>
      <c r="B217" s="12"/>
      <c r="C217" s="36"/>
      <c r="D217" s="57"/>
      <c r="E217" s="58"/>
      <c r="F217" s="34"/>
      <c r="G217" s="61" t="s">
        <v>186</v>
      </c>
      <c r="H217" s="119"/>
      <c r="I217" s="9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</row>
    <row r="218" spans="1:32" ht="15.75">
      <c r="A218" s="73"/>
      <c r="B218" s="12"/>
      <c r="C218" s="36"/>
      <c r="D218" s="57"/>
      <c r="E218" s="58"/>
      <c r="F218" s="34"/>
      <c r="G218" s="61"/>
      <c r="H218" s="119"/>
      <c r="I218" s="9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</row>
    <row r="219" spans="1:32" ht="15.75">
      <c r="A219" s="73"/>
      <c r="B219" s="12"/>
      <c r="C219" s="847">
        <v>85218</v>
      </c>
      <c r="D219" s="867"/>
      <c r="E219" s="868"/>
      <c r="F219" s="34" t="s">
        <v>177</v>
      </c>
      <c r="G219" s="38" t="s">
        <v>214</v>
      </c>
      <c r="H219" s="119"/>
      <c r="I219" s="90"/>
      <c r="J219" s="10"/>
      <c r="K219" s="10"/>
      <c r="L219" s="10"/>
      <c r="M219" s="10"/>
      <c r="N219" s="10">
        <v>0</v>
      </c>
      <c r="O219" s="10"/>
      <c r="P219" s="10">
        <v>0</v>
      </c>
      <c r="Q219" s="10">
        <v>4750</v>
      </c>
      <c r="R219" s="10">
        <f>P219+Q219</f>
        <v>4750</v>
      </c>
      <c r="S219" s="10"/>
      <c r="T219" s="10">
        <f>R219+S219</f>
        <v>4750</v>
      </c>
      <c r="U219" s="10"/>
      <c r="V219" s="10">
        <f>T219+U219</f>
        <v>4750</v>
      </c>
      <c r="W219" s="10"/>
      <c r="X219" s="10">
        <f>V219+W219</f>
        <v>4750</v>
      </c>
      <c r="Y219" s="10"/>
      <c r="Z219" s="10">
        <f>X219+Y219</f>
        <v>4750</v>
      </c>
      <c r="AA219" s="10"/>
      <c r="AB219" s="10">
        <f>Z219+AA219</f>
        <v>4750</v>
      </c>
      <c r="AC219" s="10"/>
      <c r="AD219" s="856">
        <f>AB219+AC219</f>
        <v>4750</v>
      </c>
      <c r="AE219" s="10">
        <v>3067</v>
      </c>
      <c r="AF219" s="856">
        <f>AD219+AE219+AE220</f>
        <v>23917</v>
      </c>
    </row>
    <row r="220" spans="1:32" ht="15.75">
      <c r="A220" s="73"/>
      <c r="B220" s="12"/>
      <c r="C220" s="835" t="s">
        <v>218</v>
      </c>
      <c r="D220" s="852"/>
      <c r="E220" s="853"/>
      <c r="F220" s="34"/>
      <c r="G220" s="38" t="s">
        <v>215</v>
      </c>
      <c r="H220" s="119"/>
      <c r="I220" s="9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856"/>
      <c r="AE220" s="10">
        <v>16100</v>
      </c>
      <c r="AF220" s="856"/>
    </row>
    <row r="221" spans="1:32" ht="15.75">
      <c r="A221" s="73"/>
      <c r="B221" s="12"/>
      <c r="C221" s="36"/>
      <c r="D221" s="4"/>
      <c r="E221" s="101"/>
      <c r="F221" s="34"/>
      <c r="G221" s="38"/>
      <c r="H221" s="119"/>
      <c r="I221" s="9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53"/>
      <c r="AE221" s="10"/>
      <c r="AF221" s="53"/>
    </row>
    <row r="222" spans="1:32" ht="15.75">
      <c r="A222" s="73"/>
      <c r="B222" s="12"/>
      <c r="C222" s="36"/>
      <c r="D222" s="4"/>
      <c r="E222" s="101"/>
      <c r="F222" s="34" t="s">
        <v>219</v>
      </c>
      <c r="G222" s="38" t="s">
        <v>220</v>
      </c>
      <c r="H222" s="119"/>
      <c r="I222" s="9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53">
        <v>293708</v>
      </c>
      <c r="AE222" s="10"/>
      <c r="AF222" s="53">
        <v>293708</v>
      </c>
    </row>
    <row r="223" spans="1:32" ht="15.75">
      <c r="A223" s="73"/>
      <c r="B223" s="12"/>
      <c r="C223" s="36"/>
      <c r="D223" s="4"/>
      <c r="E223" s="101"/>
      <c r="F223" s="34"/>
      <c r="G223" s="38" t="s">
        <v>221</v>
      </c>
      <c r="H223" s="119"/>
      <c r="I223" s="9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53"/>
      <c r="AE223" s="10"/>
      <c r="AF223" s="53"/>
    </row>
    <row r="224" spans="1:32" ht="15.75">
      <c r="A224" s="73"/>
      <c r="B224" s="12"/>
      <c r="C224" s="36"/>
      <c r="D224" s="4"/>
      <c r="E224" s="101"/>
      <c r="F224" s="34"/>
      <c r="G224" s="38" t="s">
        <v>222</v>
      </c>
      <c r="H224" s="119"/>
      <c r="I224" s="9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53"/>
      <c r="AE224" s="10"/>
      <c r="AF224" s="53"/>
    </row>
    <row r="225" spans="1:32" ht="15.75">
      <c r="A225" s="73"/>
      <c r="B225" s="12"/>
      <c r="C225" s="36"/>
      <c r="D225" s="4"/>
      <c r="E225" s="101"/>
      <c r="F225" s="34"/>
      <c r="G225" s="38"/>
      <c r="H225" s="119"/>
      <c r="I225" s="9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</row>
    <row r="226" spans="1:32" ht="15.75">
      <c r="A226" s="73"/>
      <c r="B226" s="12"/>
      <c r="C226" s="847">
        <v>85231</v>
      </c>
      <c r="D226" s="867"/>
      <c r="E226" s="868"/>
      <c r="F226" s="34" t="s">
        <v>78</v>
      </c>
      <c r="G226" s="52" t="s">
        <v>44</v>
      </c>
      <c r="H226" s="119"/>
      <c r="I226" s="9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>
        <v>0</v>
      </c>
      <c r="AC226" s="10">
        <v>30000</v>
      </c>
      <c r="AD226" s="10">
        <v>30000</v>
      </c>
      <c r="AE226" s="10"/>
      <c r="AF226" s="10">
        <f>AD226+AE226</f>
        <v>30000</v>
      </c>
    </row>
    <row r="227" spans="1:32" ht="15.75">
      <c r="A227" s="73"/>
      <c r="B227" s="12"/>
      <c r="C227" s="835" t="s">
        <v>223</v>
      </c>
      <c r="D227" s="852"/>
      <c r="E227" s="853"/>
      <c r="F227" s="34"/>
      <c r="G227" s="38" t="s">
        <v>47</v>
      </c>
      <c r="H227" s="119"/>
      <c r="I227" s="9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</row>
    <row r="228" spans="1:32" ht="15.75">
      <c r="A228" s="73"/>
      <c r="B228" s="12"/>
      <c r="C228" s="36"/>
      <c r="D228" s="4"/>
      <c r="E228" s="101"/>
      <c r="F228" s="68"/>
      <c r="G228" s="12"/>
      <c r="H228" s="119"/>
      <c r="I228" s="9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</row>
    <row r="229" spans="1:32" ht="15.75">
      <c r="A229" s="73"/>
      <c r="B229" s="12"/>
      <c r="C229" s="847">
        <v>85295</v>
      </c>
      <c r="D229" s="867"/>
      <c r="E229" s="868"/>
      <c r="F229" s="68" t="s">
        <v>107</v>
      </c>
      <c r="G229" s="13" t="s">
        <v>224</v>
      </c>
      <c r="H229" s="119"/>
      <c r="I229" s="9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>
        <v>0</v>
      </c>
      <c r="Y229" s="10">
        <v>15000</v>
      </c>
      <c r="Z229" s="10">
        <v>15000</v>
      </c>
      <c r="AA229" s="10"/>
      <c r="AB229" s="10">
        <f>Z229+AA229</f>
        <v>15000</v>
      </c>
      <c r="AC229" s="10"/>
      <c r="AD229" s="10">
        <f>AB229+AC229</f>
        <v>15000</v>
      </c>
      <c r="AE229" s="10"/>
      <c r="AF229" s="10">
        <f>AD229+AE229</f>
        <v>15000</v>
      </c>
    </row>
    <row r="230" spans="1:32" ht="15.75">
      <c r="A230" s="73"/>
      <c r="B230" s="12"/>
      <c r="C230" s="835" t="s">
        <v>225</v>
      </c>
      <c r="D230" s="852"/>
      <c r="E230" s="853"/>
      <c r="F230" s="68"/>
      <c r="G230" s="13" t="s">
        <v>226</v>
      </c>
      <c r="H230" s="119"/>
      <c r="I230" s="9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</row>
    <row r="231" spans="1:32" ht="15.75">
      <c r="A231" s="82"/>
      <c r="B231" s="28"/>
      <c r="C231" s="120"/>
      <c r="D231" s="121"/>
      <c r="E231" s="122"/>
      <c r="F231" s="70"/>
      <c r="G231" s="13" t="s">
        <v>227</v>
      </c>
      <c r="H231" s="118"/>
      <c r="I231" s="9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</row>
    <row r="232" spans="1:32" ht="15.75">
      <c r="A232" s="82" t="s">
        <v>228</v>
      </c>
      <c r="B232" s="27"/>
      <c r="C232" s="123"/>
      <c r="D232" s="123"/>
      <c r="E232" s="123"/>
      <c r="F232" s="124"/>
      <c r="G232" s="125"/>
      <c r="H232" s="20">
        <f>SUM(H195:H231)</f>
        <v>1910160</v>
      </c>
      <c r="I232" s="20"/>
      <c r="J232" s="20">
        <f>H232+I232</f>
        <v>1910160</v>
      </c>
      <c r="K232" s="20"/>
      <c r="L232" s="20">
        <f>J232+K232</f>
        <v>1910160</v>
      </c>
      <c r="M232" s="20">
        <f>SUM(M195:M231)</f>
        <v>9000</v>
      </c>
      <c r="N232" s="20">
        <f>L232+M232</f>
        <v>1919160</v>
      </c>
      <c r="O232" s="20"/>
      <c r="P232" s="20">
        <f>SUM(P195:P231)</f>
        <v>1919160</v>
      </c>
      <c r="Q232" s="20">
        <f>SUM(Q195:Q231)</f>
        <v>4750</v>
      </c>
      <c r="R232" s="20">
        <f>P232+Q232</f>
        <v>1923910</v>
      </c>
      <c r="S232" s="20"/>
      <c r="T232" s="20">
        <f>R232+S232</f>
        <v>1923910</v>
      </c>
      <c r="U232" s="20">
        <f>SUM(U195:U231)</f>
        <v>50000</v>
      </c>
      <c r="V232" s="20">
        <f>T232+U232</f>
        <v>1973910</v>
      </c>
      <c r="W232" s="20">
        <f>SUM(W195:W231)</f>
        <v>40800</v>
      </c>
      <c r="X232" s="20">
        <f>V232+W232</f>
        <v>2014710</v>
      </c>
      <c r="Y232" s="20">
        <f>SUM(Y195:Y231)</f>
        <v>165000</v>
      </c>
      <c r="Z232" s="20">
        <f>X232+Y232</f>
        <v>2179710</v>
      </c>
      <c r="AA232" s="20"/>
      <c r="AB232" s="20">
        <f>Z232+AA232</f>
        <v>2179710</v>
      </c>
      <c r="AC232" s="20">
        <f>SUM(AC195:AC231)</f>
        <v>166500</v>
      </c>
      <c r="AD232" s="20">
        <f>AB232+AC232</f>
        <v>2346210</v>
      </c>
      <c r="AE232" s="20">
        <f>SUM(AE195:AE231)</f>
        <v>310737</v>
      </c>
      <c r="AF232" s="20">
        <f>AD232+AE232</f>
        <v>2656947</v>
      </c>
    </row>
    <row r="233" spans="1:32" ht="15">
      <c r="A233" s="5" t="s">
        <v>229</v>
      </c>
      <c r="B233" s="6"/>
      <c r="C233" s="865">
        <v>85321</v>
      </c>
      <c r="D233" s="865"/>
      <c r="E233" s="865"/>
      <c r="F233" s="67" t="s">
        <v>78</v>
      </c>
      <c r="G233" s="8" t="s">
        <v>44</v>
      </c>
      <c r="H233" s="9">
        <v>120600</v>
      </c>
      <c r="I233" s="90"/>
      <c r="J233" s="10">
        <f>H233+I233</f>
        <v>120600</v>
      </c>
      <c r="K233" s="10"/>
      <c r="L233" s="10">
        <f>J233+K233</f>
        <v>120600</v>
      </c>
      <c r="M233" s="10"/>
      <c r="N233" s="10">
        <f>L233+M233</f>
        <v>120600</v>
      </c>
      <c r="O233" s="10"/>
      <c r="P233" s="10">
        <f>N233+O233</f>
        <v>120600</v>
      </c>
      <c r="Q233" s="10"/>
      <c r="R233" s="10">
        <f>P233+Q233</f>
        <v>120600</v>
      </c>
      <c r="S233" s="10"/>
      <c r="T233" s="10">
        <f>R233+S233</f>
        <v>120600</v>
      </c>
      <c r="U233" s="10"/>
      <c r="V233" s="10">
        <f>T233+U233</f>
        <v>120600</v>
      </c>
      <c r="W233" s="10"/>
      <c r="X233" s="10">
        <f>V233+W233</f>
        <v>120600</v>
      </c>
      <c r="Y233" s="10"/>
      <c r="Z233" s="10">
        <f>X233+Y233</f>
        <v>120600</v>
      </c>
      <c r="AA233" s="10"/>
      <c r="AB233" s="10">
        <f>Z233+AA233</f>
        <v>120600</v>
      </c>
      <c r="AC233" s="10">
        <v>10000</v>
      </c>
      <c r="AD233" s="10">
        <f>AB233+AC233</f>
        <v>130600</v>
      </c>
      <c r="AE233" s="10"/>
      <c r="AF233" s="10">
        <f>AD233+AE233</f>
        <v>130600</v>
      </c>
    </row>
    <row r="234" spans="1:32" ht="15">
      <c r="A234" s="11" t="s">
        <v>230</v>
      </c>
      <c r="B234" s="12"/>
      <c r="C234" s="13" t="s">
        <v>231</v>
      </c>
      <c r="D234" s="13"/>
      <c r="E234" s="13"/>
      <c r="F234" s="68"/>
      <c r="G234" s="11" t="s">
        <v>47</v>
      </c>
      <c r="H234" s="10"/>
      <c r="I234" s="9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</row>
    <row r="235" spans="1:32" ht="15">
      <c r="A235" s="11" t="s">
        <v>232</v>
      </c>
      <c r="B235" s="12"/>
      <c r="C235" s="13" t="s">
        <v>233</v>
      </c>
      <c r="D235" s="13"/>
      <c r="E235" s="13"/>
      <c r="F235" s="68"/>
      <c r="G235" s="13"/>
      <c r="H235" s="10"/>
      <c r="I235" s="9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</row>
    <row r="236" spans="1:32" ht="15">
      <c r="A236" s="11" t="s">
        <v>234</v>
      </c>
      <c r="B236" s="12"/>
      <c r="C236" s="13"/>
      <c r="D236" s="13"/>
      <c r="E236" s="13"/>
      <c r="F236" s="126"/>
      <c r="G236" s="26"/>
      <c r="H236" s="10"/>
      <c r="I236" s="9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</row>
    <row r="237" spans="1:32" ht="15.75">
      <c r="A237" s="73"/>
      <c r="B237" s="12"/>
      <c r="C237" s="13"/>
      <c r="D237" s="13"/>
      <c r="E237" s="13"/>
      <c r="F237" s="68" t="s">
        <v>183</v>
      </c>
      <c r="G237" s="13" t="s">
        <v>184</v>
      </c>
      <c r="H237" s="10">
        <v>170800</v>
      </c>
      <c r="I237" s="90"/>
      <c r="J237" s="10">
        <f>H237+I237</f>
        <v>170800</v>
      </c>
      <c r="K237" s="10"/>
      <c r="L237" s="10">
        <f>J237+K237</f>
        <v>170800</v>
      </c>
      <c r="M237" s="10"/>
      <c r="N237" s="10">
        <f>L237+M237</f>
        <v>170800</v>
      </c>
      <c r="O237" s="10"/>
      <c r="P237" s="10">
        <f>N237+O237</f>
        <v>170800</v>
      </c>
      <c r="Q237" s="10"/>
      <c r="R237" s="10">
        <f>P237+Q237</f>
        <v>170800</v>
      </c>
      <c r="S237" s="10"/>
      <c r="T237" s="10">
        <f>R237+S237</f>
        <v>170800</v>
      </c>
      <c r="U237" s="10"/>
      <c r="V237" s="10">
        <f>T237+U237</f>
        <v>170800</v>
      </c>
      <c r="W237" s="10"/>
      <c r="X237" s="10">
        <f>V237+W237</f>
        <v>170800</v>
      </c>
      <c r="Y237" s="10"/>
      <c r="Z237" s="10">
        <f>X237+Y237</f>
        <v>170800</v>
      </c>
      <c r="AA237" s="10"/>
      <c r="AB237" s="10">
        <f>Z237+AA237</f>
        <v>170800</v>
      </c>
      <c r="AC237" s="10"/>
      <c r="AD237" s="10">
        <f>AB237+AC237</f>
        <v>170800</v>
      </c>
      <c r="AE237" s="10"/>
      <c r="AF237" s="10">
        <f>AD237+AE237</f>
        <v>170800</v>
      </c>
    </row>
    <row r="238" spans="1:32" ht="15.75">
      <c r="A238" s="127"/>
      <c r="B238" s="101"/>
      <c r="C238" s="13"/>
      <c r="D238" s="13"/>
      <c r="E238" s="13"/>
      <c r="F238" s="68"/>
      <c r="G238" s="13" t="s">
        <v>235</v>
      </c>
      <c r="H238" s="25"/>
      <c r="I238" s="9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</row>
    <row r="239" spans="1:32" ht="15">
      <c r="A239" s="128"/>
      <c r="B239" s="101"/>
      <c r="C239" s="13"/>
      <c r="D239" s="13"/>
      <c r="E239" s="13"/>
      <c r="F239" s="68"/>
      <c r="G239" s="13" t="s">
        <v>186</v>
      </c>
      <c r="H239" s="25"/>
      <c r="I239" s="9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</row>
    <row r="240" spans="1:32" ht="15">
      <c r="A240" s="128"/>
      <c r="B240" s="101"/>
      <c r="C240" s="13"/>
      <c r="D240" s="13"/>
      <c r="E240" s="13"/>
      <c r="F240" s="68"/>
      <c r="G240" s="13"/>
      <c r="H240" s="88"/>
      <c r="I240" s="9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</row>
    <row r="241" spans="1:32" ht="15">
      <c r="A241" s="128"/>
      <c r="B241" s="101"/>
      <c r="C241" s="848">
        <v>85324</v>
      </c>
      <c r="D241" s="848"/>
      <c r="E241" s="848"/>
      <c r="F241" s="68" t="s">
        <v>58</v>
      </c>
      <c r="G241" s="13" t="s">
        <v>210</v>
      </c>
      <c r="H241" s="10">
        <v>20000</v>
      </c>
      <c r="I241" s="90"/>
      <c r="J241" s="10">
        <f>H241+I241</f>
        <v>20000</v>
      </c>
      <c r="K241" s="10"/>
      <c r="L241" s="10">
        <f>J241+K241</f>
        <v>20000</v>
      </c>
      <c r="M241" s="10"/>
      <c r="N241" s="10">
        <f>L241+M241</f>
        <v>20000</v>
      </c>
      <c r="O241" s="10"/>
      <c r="P241" s="10">
        <f>N241+O241</f>
        <v>20000</v>
      </c>
      <c r="Q241" s="10"/>
      <c r="R241" s="10">
        <f>P241+Q241</f>
        <v>20000</v>
      </c>
      <c r="S241" s="10"/>
      <c r="T241" s="10">
        <f>R241+S241</f>
        <v>20000</v>
      </c>
      <c r="U241" s="10"/>
      <c r="V241" s="10">
        <f>T241+U241</f>
        <v>20000</v>
      </c>
      <c r="W241" s="10"/>
      <c r="X241" s="10">
        <f>V241+W241</f>
        <v>20000</v>
      </c>
      <c r="Y241" s="10"/>
      <c r="Z241" s="10">
        <f>X241+Y241</f>
        <v>20000</v>
      </c>
      <c r="AA241" s="10"/>
      <c r="AB241" s="10">
        <f>Z241+AA241</f>
        <v>20000</v>
      </c>
      <c r="AC241" s="10"/>
      <c r="AD241" s="10">
        <f>AB241+AC241</f>
        <v>20000</v>
      </c>
      <c r="AE241" s="10"/>
      <c r="AF241" s="10">
        <f>AD241+AE241</f>
        <v>20000</v>
      </c>
    </row>
    <row r="242" spans="1:32" ht="15">
      <c r="A242" s="128"/>
      <c r="B242" s="101"/>
      <c r="C242" s="836" t="s">
        <v>236</v>
      </c>
      <c r="D242" s="836"/>
      <c r="E242" s="836"/>
      <c r="F242" s="68"/>
      <c r="G242" s="13"/>
      <c r="H242" s="88"/>
      <c r="I242" s="9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</row>
    <row r="243" spans="1:32" ht="15">
      <c r="A243" s="128"/>
      <c r="B243" s="101"/>
      <c r="C243" s="836" t="s">
        <v>237</v>
      </c>
      <c r="D243" s="836"/>
      <c r="E243" s="836"/>
      <c r="F243" s="68"/>
      <c r="G243" s="13"/>
      <c r="H243" s="88"/>
      <c r="I243" s="9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</row>
    <row r="244" spans="1:32" ht="15">
      <c r="A244" s="128"/>
      <c r="B244" s="101"/>
      <c r="C244" s="91"/>
      <c r="D244" s="91"/>
      <c r="E244" s="91"/>
      <c r="F244" s="68"/>
      <c r="G244" s="13"/>
      <c r="H244" s="25"/>
      <c r="I244" s="9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</row>
    <row r="245" spans="1:32" ht="15">
      <c r="A245" s="128"/>
      <c r="B245" s="101"/>
      <c r="C245" s="847">
        <v>85333</v>
      </c>
      <c r="D245" s="848"/>
      <c r="E245" s="849"/>
      <c r="F245" s="68" t="s">
        <v>58</v>
      </c>
      <c r="G245" s="13" t="s">
        <v>59</v>
      </c>
      <c r="H245" s="10">
        <v>150</v>
      </c>
      <c r="I245" s="90"/>
      <c r="J245" s="10">
        <f>H245+I245</f>
        <v>150</v>
      </c>
      <c r="K245" s="10"/>
      <c r="L245" s="10">
        <f>J245+K245</f>
        <v>150</v>
      </c>
      <c r="M245" s="10"/>
      <c r="N245" s="10">
        <f>L245+M245</f>
        <v>150</v>
      </c>
      <c r="O245" s="10"/>
      <c r="P245" s="10">
        <f>N245+O245</f>
        <v>150</v>
      </c>
      <c r="Q245" s="10"/>
      <c r="R245" s="10">
        <f>P245+Q245</f>
        <v>150</v>
      </c>
      <c r="S245" s="10"/>
      <c r="T245" s="10">
        <f>R245+S245</f>
        <v>150</v>
      </c>
      <c r="U245" s="10"/>
      <c r="V245" s="10">
        <f>T245+U245</f>
        <v>150</v>
      </c>
      <c r="W245" s="10"/>
      <c r="X245" s="10">
        <f>V245+W245</f>
        <v>150</v>
      </c>
      <c r="Y245" s="10"/>
      <c r="Z245" s="10">
        <f>X245+Y245</f>
        <v>150</v>
      </c>
      <c r="AA245" s="10"/>
      <c r="AB245" s="10">
        <f>Z245+AA245</f>
        <v>150</v>
      </c>
      <c r="AC245" s="10"/>
      <c r="AD245" s="10">
        <f>AB245+AC245</f>
        <v>150</v>
      </c>
      <c r="AE245" s="10"/>
      <c r="AF245" s="10">
        <f>AD245+AE245</f>
        <v>150</v>
      </c>
    </row>
    <row r="246" spans="1:32" ht="15">
      <c r="A246" s="128"/>
      <c r="B246" s="101"/>
      <c r="C246" s="91" t="s">
        <v>238</v>
      </c>
      <c r="D246" s="91"/>
      <c r="E246" s="91"/>
      <c r="F246" s="68"/>
      <c r="G246" s="13"/>
      <c r="H246" s="25"/>
      <c r="I246" s="9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</row>
    <row r="247" spans="1:32" ht="15">
      <c r="A247" s="128"/>
      <c r="B247" s="101"/>
      <c r="C247" s="91"/>
      <c r="D247" s="91"/>
      <c r="E247" s="91"/>
      <c r="F247" s="68"/>
      <c r="G247" s="13"/>
      <c r="H247" s="25"/>
      <c r="I247" s="9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</row>
    <row r="248" spans="1:32" ht="15">
      <c r="A248" s="128"/>
      <c r="B248" s="101"/>
      <c r="C248" s="13"/>
      <c r="D248" s="13"/>
      <c r="E248" s="13"/>
      <c r="F248" s="68" t="s">
        <v>239</v>
      </c>
      <c r="G248" s="13" t="s">
        <v>240</v>
      </c>
      <c r="H248" s="10">
        <v>210273</v>
      </c>
      <c r="I248" s="90"/>
      <c r="J248" s="10">
        <f>H248+I248</f>
        <v>210273</v>
      </c>
      <c r="K248" s="10"/>
      <c r="L248" s="10">
        <f>J248+K248</f>
        <v>210273</v>
      </c>
      <c r="M248" s="10"/>
      <c r="N248" s="10">
        <f>L248+M248</f>
        <v>210273</v>
      </c>
      <c r="O248" s="10"/>
      <c r="P248" s="10">
        <f>N248+O248</f>
        <v>210273</v>
      </c>
      <c r="Q248" s="10"/>
      <c r="R248" s="10">
        <f>P248+Q248</f>
        <v>210273</v>
      </c>
      <c r="S248" s="10"/>
      <c r="T248" s="10">
        <f>R248+S248</f>
        <v>210273</v>
      </c>
      <c r="U248" s="10"/>
      <c r="V248" s="10">
        <f>T248+U248</f>
        <v>210273</v>
      </c>
      <c r="W248" s="10"/>
      <c r="X248" s="10">
        <f>V248+W248</f>
        <v>210273</v>
      </c>
      <c r="Y248" s="10"/>
      <c r="Z248" s="10">
        <f>X248+Y248</f>
        <v>210273</v>
      </c>
      <c r="AA248" s="10"/>
      <c r="AB248" s="10">
        <f>Z248+AA248</f>
        <v>210273</v>
      </c>
      <c r="AC248" s="10"/>
      <c r="AD248" s="10">
        <f>AB248+AC248</f>
        <v>210273</v>
      </c>
      <c r="AE248" s="10"/>
      <c r="AF248" s="10">
        <f>AD248+AE248</f>
        <v>210273</v>
      </c>
    </row>
    <row r="249" spans="1:32" ht="15">
      <c r="A249" s="128"/>
      <c r="B249" s="101"/>
      <c r="C249" s="13"/>
      <c r="D249" s="13"/>
      <c r="E249" s="13"/>
      <c r="F249" s="68"/>
      <c r="G249" s="13" t="s">
        <v>241</v>
      </c>
      <c r="H249" s="10"/>
      <c r="I249" s="9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</row>
    <row r="250" spans="1:32" ht="15">
      <c r="A250" s="128"/>
      <c r="B250" s="101"/>
      <c r="C250" s="91"/>
      <c r="D250" s="91"/>
      <c r="E250" s="91"/>
      <c r="F250" s="68"/>
      <c r="G250" s="13" t="s">
        <v>242</v>
      </c>
      <c r="H250" s="10"/>
      <c r="I250" s="9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</row>
    <row r="251" spans="1:32" ht="15">
      <c r="A251" s="128"/>
      <c r="B251" s="101"/>
      <c r="C251" s="91"/>
      <c r="D251" s="91"/>
      <c r="E251" s="91"/>
      <c r="F251" s="68"/>
      <c r="G251" s="13" t="s">
        <v>243</v>
      </c>
      <c r="H251" s="10"/>
      <c r="I251" s="9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</row>
    <row r="252" spans="1:32" ht="15">
      <c r="A252" s="128"/>
      <c r="B252" s="101"/>
      <c r="C252" s="91"/>
      <c r="D252" s="91"/>
      <c r="E252" s="91"/>
      <c r="F252" s="68"/>
      <c r="G252" s="13" t="s">
        <v>244</v>
      </c>
      <c r="H252" s="10"/>
      <c r="I252" s="9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</row>
    <row r="253" spans="1:32" ht="15">
      <c r="A253" s="128"/>
      <c r="B253" s="101"/>
      <c r="C253" s="91"/>
      <c r="D253" s="91"/>
      <c r="E253" s="91"/>
      <c r="F253" s="68"/>
      <c r="G253" s="13"/>
      <c r="H253" s="10"/>
      <c r="I253" s="9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</row>
    <row r="254" spans="1:32" ht="15">
      <c r="A254" s="128"/>
      <c r="B254" s="101"/>
      <c r="C254" s="857">
        <v>85334</v>
      </c>
      <c r="D254" s="858"/>
      <c r="E254" s="859"/>
      <c r="F254" s="68" t="s">
        <v>78</v>
      </c>
      <c r="G254" s="52" t="s">
        <v>44</v>
      </c>
      <c r="H254" s="10"/>
      <c r="I254" s="9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>
        <v>0</v>
      </c>
      <c r="U254" s="10">
        <v>8980</v>
      </c>
      <c r="V254" s="10">
        <v>8980</v>
      </c>
      <c r="W254" s="10"/>
      <c r="X254" s="10">
        <f>V254+W254</f>
        <v>8980</v>
      </c>
      <c r="Y254" s="10"/>
      <c r="Z254" s="10">
        <f>X254+Y254</f>
        <v>8980</v>
      </c>
      <c r="AA254" s="10"/>
      <c r="AB254" s="10">
        <f>Z254+AA254</f>
        <v>8980</v>
      </c>
      <c r="AC254" s="10"/>
      <c r="AD254" s="10">
        <f>AB254+AC254</f>
        <v>8980</v>
      </c>
      <c r="AE254" s="10"/>
      <c r="AF254" s="10">
        <f>AD254+AE254</f>
        <v>8980</v>
      </c>
    </row>
    <row r="255" spans="1:32" ht="15">
      <c r="A255" s="128"/>
      <c r="B255" s="101"/>
      <c r="C255" s="860" t="s">
        <v>245</v>
      </c>
      <c r="D255" s="861"/>
      <c r="E255" s="862"/>
      <c r="F255" s="68"/>
      <c r="G255" s="11" t="s">
        <v>47</v>
      </c>
      <c r="H255" s="10"/>
      <c r="I255" s="9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</row>
    <row r="256" spans="1:32" ht="15">
      <c r="A256" s="128"/>
      <c r="B256" s="101"/>
      <c r="C256" s="91"/>
      <c r="D256" s="91"/>
      <c r="E256" s="91"/>
      <c r="F256" s="68"/>
      <c r="G256" s="13"/>
      <c r="H256" s="10"/>
      <c r="I256" s="9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</row>
    <row r="257" spans="1:32" ht="15.75">
      <c r="A257" s="15" t="s">
        <v>246</v>
      </c>
      <c r="B257" s="16"/>
      <c r="C257" s="17"/>
      <c r="D257" s="17"/>
      <c r="E257" s="17"/>
      <c r="F257" s="129"/>
      <c r="G257" s="87"/>
      <c r="H257" s="20">
        <f>SUM(H233:H252)</f>
        <v>521823</v>
      </c>
      <c r="I257" s="20"/>
      <c r="J257" s="20">
        <f>H257+I257</f>
        <v>521823</v>
      </c>
      <c r="K257" s="20"/>
      <c r="L257" s="20">
        <f>J257+K257</f>
        <v>521823</v>
      </c>
      <c r="M257" s="20"/>
      <c r="N257" s="20">
        <f>L257+M257</f>
        <v>521823</v>
      </c>
      <c r="O257" s="20"/>
      <c r="P257" s="20">
        <f>N257+O257</f>
        <v>521823</v>
      </c>
      <c r="Q257" s="20"/>
      <c r="R257" s="20">
        <f>P257+Q257</f>
        <v>521823</v>
      </c>
      <c r="S257" s="20"/>
      <c r="T257" s="20">
        <f>R257+S257</f>
        <v>521823</v>
      </c>
      <c r="U257" s="20">
        <f>SUM(U233:U256)</f>
        <v>8980</v>
      </c>
      <c r="V257" s="20">
        <f>T257+U257</f>
        <v>530803</v>
      </c>
      <c r="W257" s="20"/>
      <c r="X257" s="20">
        <f>V257+W257</f>
        <v>530803</v>
      </c>
      <c r="Y257" s="20"/>
      <c r="Z257" s="20">
        <f>X257+Y257</f>
        <v>530803</v>
      </c>
      <c r="AA257" s="20"/>
      <c r="AB257" s="20">
        <f>Z257+AA257</f>
        <v>530803</v>
      </c>
      <c r="AC257" s="20">
        <f>SUM(AC233:AC256)</f>
        <v>10000</v>
      </c>
      <c r="AD257" s="20">
        <f>AB257+AC257</f>
        <v>540803</v>
      </c>
      <c r="AE257" s="20"/>
      <c r="AF257" s="20">
        <f>AD257+AE257</f>
        <v>540803</v>
      </c>
    </row>
    <row r="258" spans="1:32" ht="15.75">
      <c r="A258" s="863">
        <v>854</v>
      </c>
      <c r="B258" s="864"/>
      <c r="C258" s="863">
        <v>85406</v>
      </c>
      <c r="D258" s="865"/>
      <c r="E258" s="866"/>
      <c r="F258" s="126"/>
      <c r="G258" s="26"/>
      <c r="H258" s="75"/>
      <c r="I258" s="96"/>
      <c r="J258" s="96"/>
      <c r="K258" s="96"/>
      <c r="L258" s="96"/>
      <c r="M258" s="96"/>
      <c r="N258" s="96"/>
      <c r="O258" s="96"/>
      <c r="P258" s="96"/>
      <c r="Q258" s="96"/>
      <c r="R258" s="96"/>
      <c r="S258" s="75"/>
      <c r="T258" s="75"/>
      <c r="U258" s="96"/>
      <c r="V258" s="96"/>
      <c r="W258" s="96"/>
      <c r="X258" s="96"/>
      <c r="Y258" s="75"/>
      <c r="Z258" s="75"/>
      <c r="AA258" s="75"/>
      <c r="AB258" s="75"/>
      <c r="AC258" s="75"/>
      <c r="AD258" s="75"/>
      <c r="AE258" s="10"/>
      <c r="AF258" s="10"/>
    </row>
    <row r="259" spans="1:32" ht="15.75">
      <c r="A259" s="850" t="s">
        <v>247</v>
      </c>
      <c r="B259" s="851"/>
      <c r="C259" s="850" t="s">
        <v>248</v>
      </c>
      <c r="D259" s="852"/>
      <c r="E259" s="853"/>
      <c r="F259" s="68" t="s">
        <v>177</v>
      </c>
      <c r="G259" s="38" t="s">
        <v>214</v>
      </c>
      <c r="H259" s="75"/>
      <c r="I259" s="96"/>
      <c r="J259" s="96"/>
      <c r="K259" s="96"/>
      <c r="L259" s="96"/>
      <c r="M259" s="96"/>
      <c r="N259" s="96"/>
      <c r="O259" s="96"/>
      <c r="P259" s="96"/>
      <c r="Q259" s="96"/>
      <c r="R259" s="96"/>
      <c r="S259" s="75"/>
      <c r="T259" s="75"/>
      <c r="U259" s="96"/>
      <c r="V259" s="96"/>
      <c r="W259" s="96"/>
      <c r="X259" s="96"/>
      <c r="Y259" s="75"/>
      <c r="Z259" s="75"/>
      <c r="AA259" s="75"/>
      <c r="AB259" s="102">
        <v>0</v>
      </c>
      <c r="AC259" s="102">
        <v>15287</v>
      </c>
      <c r="AD259" s="854">
        <v>15287</v>
      </c>
      <c r="AE259" s="10">
        <v>5600</v>
      </c>
      <c r="AF259" s="856">
        <f>AD259+AE260+AE259</f>
        <v>29831</v>
      </c>
    </row>
    <row r="260" spans="1:32" ht="15.75">
      <c r="A260" s="850" t="s">
        <v>249</v>
      </c>
      <c r="B260" s="851"/>
      <c r="C260" s="850" t="s">
        <v>250</v>
      </c>
      <c r="D260" s="852"/>
      <c r="E260" s="853"/>
      <c r="F260" s="126"/>
      <c r="G260" s="38" t="s">
        <v>215</v>
      </c>
      <c r="H260" s="75"/>
      <c r="I260" s="96"/>
      <c r="J260" s="96"/>
      <c r="K260" s="96"/>
      <c r="L260" s="96"/>
      <c r="M260" s="96"/>
      <c r="N260" s="96"/>
      <c r="O260" s="96"/>
      <c r="P260" s="96"/>
      <c r="Q260" s="96"/>
      <c r="R260" s="96"/>
      <c r="S260" s="75"/>
      <c r="T260" s="75"/>
      <c r="U260" s="96"/>
      <c r="V260" s="96"/>
      <c r="W260" s="96"/>
      <c r="X260" s="96"/>
      <c r="Y260" s="75"/>
      <c r="Z260" s="75"/>
      <c r="AA260" s="75"/>
      <c r="AB260" s="75"/>
      <c r="AC260" s="75"/>
      <c r="AD260" s="855"/>
      <c r="AE260" s="10">
        <v>8944</v>
      </c>
      <c r="AF260" s="856"/>
    </row>
    <row r="261" spans="1:32" ht="15.75">
      <c r="A261" s="73"/>
      <c r="B261" s="12"/>
      <c r="C261" s="838"/>
      <c r="D261" s="840"/>
      <c r="E261" s="841"/>
      <c r="F261" s="126"/>
      <c r="G261" s="26"/>
      <c r="H261" s="75"/>
      <c r="I261" s="96"/>
      <c r="J261" s="96"/>
      <c r="K261" s="96"/>
      <c r="L261" s="96"/>
      <c r="M261" s="96"/>
      <c r="N261" s="96"/>
      <c r="O261" s="96"/>
      <c r="P261" s="96"/>
      <c r="Q261" s="96"/>
      <c r="R261" s="96"/>
      <c r="S261" s="75"/>
      <c r="T261" s="75"/>
      <c r="U261" s="96"/>
      <c r="V261" s="96"/>
      <c r="W261" s="96"/>
      <c r="X261" s="96"/>
      <c r="Y261" s="75"/>
      <c r="Z261" s="75"/>
      <c r="AA261" s="75"/>
      <c r="AB261" s="75"/>
      <c r="AC261" s="75"/>
      <c r="AD261" s="75"/>
      <c r="AE261" s="10"/>
      <c r="AF261" s="10"/>
    </row>
    <row r="262" spans="1:32" ht="15.75">
      <c r="A262" s="842" t="s">
        <v>251</v>
      </c>
      <c r="B262" s="843"/>
      <c r="C262" s="844"/>
      <c r="D262" s="845"/>
      <c r="E262" s="846"/>
      <c r="F262" s="129"/>
      <c r="G262" s="87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>
        <f>AB259</f>
        <v>0</v>
      </c>
      <c r="AC262" s="20">
        <f>AC259</f>
        <v>15287</v>
      </c>
      <c r="AD262" s="20">
        <f>AD259</f>
        <v>15287</v>
      </c>
      <c r="AE262" s="20">
        <f>SUM(AE258:AE261)</f>
        <v>14544</v>
      </c>
      <c r="AF262" s="20">
        <f>AD262+AE262</f>
        <v>29831</v>
      </c>
    </row>
    <row r="263" spans="1:32" ht="15.75">
      <c r="A263" s="132">
        <v>921</v>
      </c>
      <c r="B263" s="133"/>
      <c r="C263" s="847">
        <v>92118</v>
      </c>
      <c r="D263" s="848"/>
      <c r="E263" s="849"/>
      <c r="F263" s="126"/>
      <c r="G263" s="26"/>
      <c r="H263" s="75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5"/>
      <c r="U263" s="75"/>
      <c r="V263" s="75"/>
      <c r="W263" s="75"/>
      <c r="X263" s="75"/>
      <c r="Y263" s="10"/>
      <c r="Z263" s="10"/>
      <c r="AA263" s="10"/>
      <c r="AB263" s="10"/>
      <c r="AC263" s="10"/>
      <c r="AD263" s="10"/>
      <c r="AE263" s="10"/>
      <c r="AF263" s="10"/>
    </row>
    <row r="264" spans="1:32" ht="15.75">
      <c r="A264" s="132" t="s">
        <v>252</v>
      </c>
      <c r="B264" s="133"/>
      <c r="C264" s="835" t="s">
        <v>253</v>
      </c>
      <c r="D264" s="836"/>
      <c r="E264" s="837"/>
      <c r="F264" s="68" t="s">
        <v>107</v>
      </c>
      <c r="G264" s="13" t="s">
        <v>224</v>
      </c>
      <c r="H264" s="75">
        <v>35000</v>
      </c>
      <c r="I264" s="75">
        <v>35000</v>
      </c>
      <c r="J264" s="75">
        <v>1</v>
      </c>
      <c r="K264" s="75"/>
      <c r="L264" s="75"/>
      <c r="M264" s="75"/>
      <c r="N264" s="75"/>
      <c r="O264" s="75"/>
      <c r="P264" s="75"/>
      <c r="Q264" s="75"/>
      <c r="R264" s="75"/>
      <c r="S264" s="75"/>
      <c r="T264" s="75"/>
      <c r="U264" s="75"/>
      <c r="V264" s="102">
        <v>0</v>
      </c>
      <c r="W264" s="102">
        <v>40000</v>
      </c>
      <c r="X264" s="102">
        <v>40000</v>
      </c>
      <c r="Y264" s="10"/>
      <c r="Z264" s="10">
        <f>X264+Y264</f>
        <v>40000</v>
      </c>
      <c r="AA264" s="10"/>
      <c r="AB264" s="10">
        <f>Z264+AA264</f>
        <v>40000</v>
      </c>
      <c r="AC264" s="10"/>
      <c r="AD264" s="10">
        <f>AB264+AC264</f>
        <v>40000</v>
      </c>
      <c r="AE264" s="10"/>
      <c r="AF264" s="10">
        <f>AD264+AE264</f>
        <v>40000</v>
      </c>
    </row>
    <row r="265" spans="1:32" ht="15.75">
      <c r="A265" s="132" t="s">
        <v>254</v>
      </c>
      <c r="B265" s="133"/>
      <c r="C265" s="13"/>
      <c r="D265" s="13"/>
      <c r="E265" s="13"/>
      <c r="F265" s="68"/>
      <c r="G265" s="13" t="s">
        <v>226</v>
      </c>
      <c r="H265" s="75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5"/>
      <c r="U265" s="75"/>
      <c r="V265" s="102"/>
      <c r="W265" s="102"/>
      <c r="X265" s="102"/>
      <c r="Y265" s="10"/>
      <c r="Z265" s="10"/>
      <c r="AA265" s="10"/>
      <c r="AB265" s="10"/>
      <c r="AC265" s="10"/>
      <c r="AD265" s="10"/>
      <c r="AE265" s="10"/>
      <c r="AF265" s="10"/>
    </row>
    <row r="266" spans="1:32" ht="15.75">
      <c r="A266" s="132"/>
      <c r="B266" s="133"/>
      <c r="C266" s="13"/>
      <c r="D266" s="13"/>
      <c r="E266" s="13"/>
      <c r="F266" s="68"/>
      <c r="G266" s="13" t="s">
        <v>227</v>
      </c>
      <c r="H266" s="75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5"/>
      <c r="U266" s="75"/>
      <c r="V266" s="102"/>
      <c r="W266" s="102"/>
      <c r="X266" s="102"/>
      <c r="Y266" s="10"/>
      <c r="Z266" s="10"/>
      <c r="AA266" s="10"/>
      <c r="AB266" s="10"/>
      <c r="AC266" s="10"/>
      <c r="AD266" s="10"/>
      <c r="AE266" s="10"/>
      <c r="AF266" s="10"/>
    </row>
    <row r="267" spans="1:32" ht="15.75">
      <c r="A267" s="73"/>
      <c r="B267" s="12"/>
      <c r="C267" s="13"/>
      <c r="D267" s="13"/>
      <c r="E267" s="13"/>
      <c r="F267" s="68"/>
      <c r="G267" s="13"/>
      <c r="H267" s="75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5"/>
      <c r="U267" s="75"/>
      <c r="V267" s="102"/>
      <c r="W267" s="102"/>
      <c r="X267" s="102"/>
      <c r="Y267" s="10"/>
      <c r="Z267" s="10"/>
      <c r="AA267" s="10"/>
      <c r="AB267" s="10"/>
      <c r="AC267" s="10"/>
      <c r="AD267" s="10"/>
      <c r="AE267" s="10"/>
      <c r="AF267" s="10"/>
    </row>
    <row r="268" spans="1:32" ht="15.75">
      <c r="A268" s="73"/>
      <c r="B268" s="12"/>
      <c r="C268" s="13"/>
      <c r="D268" s="13"/>
      <c r="E268" s="13"/>
      <c r="F268" s="68" t="s">
        <v>255</v>
      </c>
      <c r="G268" s="13" t="s">
        <v>196</v>
      </c>
      <c r="H268" s="75">
        <v>85000</v>
      </c>
      <c r="I268" s="75">
        <v>85000</v>
      </c>
      <c r="J268" s="75">
        <v>1</v>
      </c>
      <c r="K268" s="75"/>
      <c r="L268" s="75"/>
      <c r="M268" s="75"/>
      <c r="N268" s="75"/>
      <c r="O268" s="75"/>
      <c r="P268" s="75"/>
      <c r="Q268" s="75"/>
      <c r="R268" s="75"/>
      <c r="S268" s="75"/>
      <c r="T268" s="75"/>
      <c r="U268" s="75"/>
      <c r="V268" s="102">
        <v>0</v>
      </c>
      <c r="W268" s="102">
        <v>113400</v>
      </c>
      <c r="X268" s="102">
        <v>113400</v>
      </c>
      <c r="Y268" s="10"/>
      <c r="Z268" s="10">
        <f>X268+Y268</f>
        <v>113400</v>
      </c>
      <c r="AA268" s="10"/>
      <c r="AB268" s="10">
        <f>Z268+AA268</f>
        <v>113400</v>
      </c>
      <c r="AC268" s="10"/>
      <c r="AD268" s="10">
        <f>AB268+AC268</f>
        <v>113400</v>
      </c>
      <c r="AE268" s="10"/>
      <c r="AF268" s="10">
        <f>AD268+AE268</f>
        <v>113400</v>
      </c>
    </row>
    <row r="269" spans="1:32" ht="15.75">
      <c r="A269" s="73"/>
      <c r="B269" s="12"/>
      <c r="C269" s="13"/>
      <c r="D269" s="13"/>
      <c r="E269" s="13"/>
      <c r="F269" s="68"/>
      <c r="G269" s="13" t="s">
        <v>256</v>
      </c>
      <c r="H269" s="75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5"/>
      <c r="U269" s="75"/>
      <c r="V269" s="102"/>
      <c r="W269" s="102"/>
      <c r="X269" s="102"/>
      <c r="Y269" s="10"/>
      <c r="Z269" s="10"/>
      <c r="AA269" s="10"/>
      <c r="AB269" s="10"/>
      <c r="AC269" s="10"/>
      <c r="AD269" s="10"/>
      <c r="AE269" s="10"/>
      <c r="AF269" s="10"/>
    </row>
    <row r="270" spans="1:32" ht="15.75">
      <c r="A270" s="82"/>
      <c r="B270" s="28"/>
      <c r="C270" s="27"/>
      <c r="D270" s="27"/>
      <c r="E270" s="27"/>
      <c r="F270" s="70"/>
      <c r="G270" s="27" t="s">
        <v>257</v>
      </c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134"/>
      <c r="U270" s="134"/>
      <c r="V270" s="135"/>
      <c r="W270" s="135"/>
      <c r="X270" s="135"/>
      <c r="Y270" s="10"/>
      <c r="Z270" s="10"/>
      <c r="AA270" s="10"/>
      <c r="AB270" s="10"/>
      <c r="AC270" s="10"/>
      <c r="AD270" s="10"/>
      <c r="AE270" s="10"/>
      <c r="AF270" s="10"/>
    </row>
    <row r="271" spans="1:32" ht="15.75">
      <c r="A271" s="82" t="s">
        <v>258</v>
      </c>
      <c r="B271" s="28"/>
      <c r="C271" s="27"/>
      <c r="D271" s="27"/>
      <c r="E271" s="27"/>
      <c r="F271" s="136"/>
      <c r="G271" s="84"/>
      <c r="H271" s="134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134"/>
      <c r="T271" s="134"/>
      <c r="U271" s="20"/>
      <c r="V271" s="20">
        <f>SUM(V263:V270)</f>
        <v>0</v>
      </c>
      <c r="W271" s="20">
        <f>SUM(W263:W270)</f>
        <v>153400</v>
      </c>
      <c r="X271" s="20">
        <f>SUM(X263:X270)</f>
        <v>153400</v>
      </c>
      <c r="Y271" s="20"/>
      <c r="Z271" s="20">
        <f>X271+Y271</f>
        <v>153400</v>
      </c>
      <c r="AA271" s="20"/>
      <c r="AB271" s="20">
        <f>Z271+AA271</f>
        <v>153400</v>
      </c>
      <c r="AC271" s="20"/>
      <c r="AD271" s="20">
        <f>AB271+AC271</f>
        <v>153400</v>
      </c>
      <c r="AE271" s="20"/>
      <c r="AF271" s="20">
        <f>AD271+AE271</f>
        <v>153400</v>
      </c>
    </row>
    <row r="272" spans="1:32" ht="15.75">
      <c r="A272" s="82" t="s">
        <v>259</v>
      </c>
      <c r="B272" s="28"/>
      <c r="C272" s="838"/>
      <c r="D272" s="839"/>
      <c r="E272" s="839"/>
      <c r="F272" s="81"/>
      <c r="G272" s="131"/>
      <c r="H272" s="138">
        <f>H257+H232+H194+H173+H126+H115+H102+H85+H71+H45+H27+H15</f>
        <v>52196069</v>
      </c>
      <c r="I272" s="20">
        <f>I257+I232+I194+I173+I126+I115+I102+I85+I71+I45+I27+I15</f>
        <v>7491034</v>
      </c>
      <c r="J272" s="20">
        <f>H272+I272</f>
        <v>59687103</v>
      </c>
      <c r="K272" s="20">
        <f>K257+K232+K194+K173+K126+K115+K102+K85+K71+K45+K27+K15</f>
        <v>350000</v>
      </c>
      <c r="L272" s="20">
        <f>J272+K272</f>
        <v>60037103</v>
      </c>
      <c r="M272" s="20">
        <f>M257+M232+M194+M173+M126+M102+M85+M71+M45+M27+M15</f>
        <v>463424</v>
      </c>
      <c r="N272" s="20">
        <f>L272+M272</f>
        <v>60500527</v>
      </c>
      <c r="O272" s="20">
        <f aca="true" t="shared" si="20" ref="O272:U272">O257+O232+O194+O173+O126+O115+O102+O85+O71+O45+O27+O15</f>
        <v>17979</v>
      </c>
      <c r="P272" s="20">
        <f t="shared" si="20"/>
        <v>60518506</v>
      </c>
      <c r="Q272" s="20">
        <f t="shared" si="20"/>
        <v>6335945</v>
      </c>
      <c r="R272" s="20">
        <f t="shared" si="20"/>
        <v>66854451</v>
      </c>
      <c r="S272" s="134">
        <f t="shared" si="20"/>
        <v>13398</v>
      </c>
      <c r="T272" s="134">
        <f t="shared" si="20"/>
        <v>66867849</v>
      </c>
      <c r="U272" s="20">
        <f t="shared" si="20"/>
        <v>149381</v>
      </c>
      <c r="V272" s="20">
        <f>V257+V232+V194+V173+V126+V115+V102+V85+V71+V45+V27+V15+V271</f>
        <v>67017230</v>
      </c>
      <c r="W272" s="20">
        <f>W257+W232+W194+W173+W126+W115+W102+W85+W71+W45+W27+W15+W271</f>
        <v>1181525</v>
      </c>
      <c r="X272" s="20">
        <f>V272+W272</f>
        <v>68198755</v>
      </c>
      <c r="Y272" s="20">
        <f>Y271+Y257+Y232+Y194+Y173+Y126+Y115+Y102+Y85+Y71+Y45+Y27+Y15</f>
        <v>1761176</v>
      </c>
      <c r="Z272" s="20">
        <f>X272+Y272</f>
        <v>69959931</v>
      </c>
      <c r="AA272" s="20">
        <f>AA271+AA257+AA232+AA194+AA173+AA126+AA115+AA102+AA85+AA71+AA45+AA27+AA15</f>
        <v>2742</v>
      </c>
      <c r="AB272" s="20">
        <f>AB271+AB262+AB257+AB232+AB194+AB173+AB126+AB115+AB102+AB85+AB71+AB45+AB27+AB15</f>
        <v>69962673</v>
      </c>
      <c r="AC272" s="20">
        <f>AC271+AC262+AC257+AC232+AC194+AC173+AC126+AC115+AC102+AC85+AC71+AC45+AC27+AC15</f>
        <v>-130710</v>
      </c>
      <c r="AD272" s="20">
        <f>AB272+AC272</f>
        <v>69831963</v>
      </c>
      <c r="AE272" s="20">
        <f>AE271+AE262+AE257+AE232+AE194+AE173+AE126+AE115+AE102+AE85+AE71+AE45+AE27+AE15</f>
        <v>-864763</v>
      </c>
      <c r="AF272" s="20">
        <f>AD272+AE272</f>
        <v>68967200</v>
      </c>
    </row>
    <row r="273" spans="1:31" ht="15">
      <c r="A273" s="13"/>
      <c r="B273" s="13"/>
      <c r="C273" s="13"/>
      <c r="D273" s="13"/>
      <c r="E273" s="13"/>
      <c r="F273" s="13"/>
      <c r="G273" s="13"/>
      <c r="H273" s="13"/>
      <c r="I273" s="90"/>
      <c r="K273" s="90"/>
      <c r="M273" s="90"/>
      <c r="O273" s="90"/>
      <c r="Q273" s="90"/>
      <c r="S273" s="90"/>
      <c r="U273" s="90"/>
      <c r="W273" s="90"/>
      <c r="Y273" s="90"/>
      <c r="AA273" s="90"/>
      <c r="AE273" s="90"/>
    </row>
    <row r="274" spans="1:31" ht="15">
      <c r="A274" s="13"/>
      <c r="B274" s="13"/>
      <c r="C274" s="13"/>
      <c r="D274" s="13"/>
      <c r="E274" s="13"/>
      <c r="F274" s="13"/>
      <c r="G274" s="13"/>
      <c r="H274" s="13"/>
      <c r="I274" s="90"/>
      <c r="K274" s="90"/>
      <c r="M274" s="90"/>
      <c r="O274" s="90"/>
      <c r="Q274" s="90"/>
      <c r="S274" s="90"/>
      <c r="U274" s="90"/>
      <c r="W274" s="90"/>
      <c r="Y274" s="90"/>
      <c r="AA274" s="90"/>
      <c r="AE274" s="90"/>
    </row>
    <row r="275" spans="1:31" ht="15">
      <c r="A275" s="13"/>
      <c r="B275" s="13"/>
      <c r="C275" s="13"/>
      <c r="D275" s="13"/>
      <c r="E275" s="13"/>
      <c r="F275" s="13"/>
      <c r="G275" s="13"/>
      <c r="H275" s="13"/>
      <c r="I275" s="90"/>
      <c r="M275" s="90"/>
      <c r="O275" s="90"/>
      <c r="Q275" s="90"/>
      <c r="S275" s="90"/>
      <c r="W275" s="90"/>
      <c r="Y275" s="90"/>
      <c r="AA275" s="90"/>
      <c r="AE275" s="90"/>
    </row>
    <row r="276" spans="1:31" ht="15">
      <c r="A276" s="13"/>
      <c r="B276" s="13"/>
      <c r="C276" s="13"/>
      <c r="D276" s="13"/>
      <c r="E276" s="13"/>
      <c r="F276" s="13"/>
      <c r="G276" s="13"/>
      <c r="H276" s="13"/>
      <c r="I276" s="90"/>
      <c r="M276" s="90"/>
      <c r="O276" s="90"/>
      <c r="Q276" s="90"/>
      <c r="S276" s="90"/>
      <c r="W276" s="90"/>
      <c r="Y276" s="90"/>
      <c r="AA276" s="90"/>
      <c r="AC276" s="90"/>
      <c r="AE276" s="90"/>
    </row>
    <row r="277" spans="1:31" ht="15">
      <c r="A277" s="13"/>
      <c r="B277" s="13"/>
      <c r="C277" s="13"/>
      <c r="D277" s="13"/>
      <c r="E277" s="13"/>
      <c r="F277" s="13"/>
      <c r="G277" s="13"/>
      <c r="H277" s="13"/>
      <c r="I277" s="90"/>
      <c r="M277" s="90"/>
      <c r="O277" s="90"/>
      <c r="Q277" s="90"/>
      <c r="S277" s="90"/>
      <c r="W277" s="90"/>
      <c r="Y277" s="90"/>
      <c r="AA277" s="90"/>
      <c r="AE277" s="90"/>
    </row>
    <row r="278" spans="1:31" ht="15">
      <c r="A278" s="13"/>
      <c r="B278" s="13"/>
      <c r="C278" s="13"/>
      <c r="D278" s="13"/>
      <c r="E278" s="13"/>
      <c r="F278" s="13"/>
      <c r="G278" s="13"/>
      <c r="H278" s="13"/>
      <c r="I278" s="90"/>
      <c r="M278" s="90"/>
      <c r="O278" s="90"/>
      <c r="Q278" s="90"/>
      <c r="S278" s="90"/>
      <c r="W278" s="90"/>
      <c r="Y278" s="90"/>
      <c r="AA278" s="90"/>
      <c r="AC278" s="90"/>
      <c r="AE278" s="90"/>
    </row>
    <row r="279" spans="1:31" ht="15">
      <c r="A279" s="13"/>
      <c r="B279" s="13"/>
      <c r="C279" s="13"/>
      <c r="D279" s="13"/>
      <c r="E279" s="13"/>
      <c r="F279" s="13"/>
      <c r="G279" s="13"/>
      <c r="H279" s="13"/>
      <c r="I279" s="90"/>
      <c r="M279" s="90"/>
      <c r="O279" s="90"/>
      <c r="Q279" s="90"/>
      <c r="S279" s="90"/>
      <c r="W279" s="90"/>
      <c r="Y279" s="90"/>
      <c r="AA279" s="90"/>
      <c r="AE279" s="90"/>
    </row>
    <row r="280" spans="1:31" ht="15">
      <c r="A280" s="13"/>
      <c r="B280" s="13"/>
      <c r="C280" s="13"/>
      <c r="D280" s="13"/>
      <c r="E280" s="13"/>
      <c r="F280" s="13"/>
      <c r="G280" s="13"/>
      <c r="H280" s="139"/>
      <c r="I280" s="90"/>
      <c r="M280" s="90"/>
      <c r="O280" s="90"/>
      <c r="Q280" s="90"/>
      <c r="S280" s="90"/>
      <c r="W280" s="90"/>
      <c r="Y280" s="90"/>
      <c r="AA280" s="90"/>
      <c r="AC280" s="90"/>
      <c r="AE280" s="90"/>
    </row>
    <row r="281" spans="1:31" ht="15">
      <c r="A281" s="13"/>
      <c r="B281" s="13"/>
      <c r="C281" s="13"/>
      <c r="D281" s="13"/>
      <c r="E281" s="13"/>
      <c r="F281" s="13"/>
      <c r="G281" s="13"/>
      <c r="H281" s="13"/>
      <c r="I281" s="90"/>
      <c r="M281" s="90"/>
      <c r="O281" s="90"/>
      <c r="Q281" s="90"/>
      <c r="S281" s="90"/>
      <c r="W281" s="90"/>
      <c r="Y281" s="90"/>
      <c r="AA281" s="90"/>
      <c r="AE281" s="90"/>
    </row>
    <row r="282" spans="1:31" ht="15">
      <c r="A282" s="13"/>
      <c r="B282" s="13"/>
      <c r="C282" s="13"/>
      <c r="D282" s="13"/>
      <c r="E282" s="13"/>
      <c r="F282" s="13"/>
      <c r="G282" s="13"/>
      <c r="H282" s="13"/>
      <c r="I282" s="90"/>
      <c r="M282" s="90"/>
      <c r="O282" s="90"/>
      <c r="Q282" s="90"/>
      <c r="S282" s="90"/>
      <c r="W282" s="90"/>
      <c r="Y282" s="90"/>
      <c r="AA282" s="90"/>
      <c r="AE282" s="90"/>
    </row>
    <row r="283" spans="1:31" ht="15">
      <c r="A283" s="13"/>
      <c r="B283" s="13"/>
      <c r="C283" s="13"/>
      <c r="D283" s="13"/>
      <c r="E283" s="13"/>
      <c r="F283" s="13"/>
      <c r="G283" s="13"/>
      <c r="H283" s="13"/>
      <c r="I283" s="90"/>
      <c r="M283" s="90"/>
      <c r="O283" s="90"/>
      <c r="Q283" s="90"/>
      <c r="S283" s="90"/>
      <c r="W283" s="90"/>
      <c r="Y283" s="90"/>
      <c r="AA283" s="90"/>
      <c r="AE283" s="90"/>
    </row>
    <row r="284" spans="1:31" ht="15">
      <c r="A284" s="13"/>
      <c r="B284" s="13"/>
      <c r="C284" s="13"/>
      <c r="D284" s="13"/>
      <c r="E284" s="13"/>
      <c r="F284" s="13"/>
      <c r="G284" s="13"/>
      <c r="H284" s="13"/>
      <c r="I284" s="90"/>
      <c r="M284" s="90"/>
      <c r="O284" s="90"/>
      <c r="Q284" s="90"/>
      <c r="S284" s="90"/>
      <c r="W284" s="90"/>
      <c r="Y284" s="90"/>
      <c r="AA284" s="90"/>
      <c r="AE284" s="90"/>
    </row>
    <row r="285" spans="1:31" ht="15">
      <c r="A285" s="13"/>
      <c r="B285" s="13"/>
      <c r="C285" s="13"/>
      <c r="D285" s="13"/>
      <c r="E285" s="13"/>
      <c r="F285" s="13"/>
      <c r="G285" s="13"/>
      <c r="H285" s="13"/>
      <c r="I285" s="90"/>
      <c r="M285" s="90"/>
      <c r="O285" s="90"/>
      <c r="Q285" s="90"/>
      <c r="S285" s="90"/>
      <c r="W285" s="90"/>
      <c r="Y285" s="90"/>
      <c r="AA285" s="90"/>
      <c r="AE285" s="90"/>
    </row>
    <row r="286" spans="1:31" ht="17.25" customHeight="1">
      <c r="A286" s="13"/>
      <c r="B286" s="13"/>
      <c r="C286" s="13"/>
      <c r="D286" s="13"/>
      <c r="E286" s="13"/>
      <c r="F286" s="13"/>
      <c r="G286" s="13"/>
      <c r="H286" s="13"/>
      <c r="I286" s="90"/>
      <c r="M286" s="90"/>
      <c r="O286" s="90"/>
      <c r="Q286" s="90"/>
      <c r="S286" s="90"/>
      <c r="W286" s="90"/>
      <c r="Y286" s="90"/>
      <c r="AA286" s="90"/>
      <c r="AE286" s="90"/>
    </row>
    <row r="287" spans="1:31" ht="15">
      <c r="A287" s="13"/>
      <c r="B287" s="13"/>
      <c r="C287" s="13"/>
      <c r="D287" s="13"/>
      <c r="E287" s="13"/>
      <c r="F287" s="13"/>
      <c r="G287" s="13"/>
      <c r="H287" s="13"/>
      <c r="I287" s="90"/>
      <c r="M287" s="90"/>
      <c r="O287" s="90"/>
      <c r="Q287" s="90"/>
      <c r="S287" s="90"/>
      <c r="W287" s="90"/>
      <c r="Y287" s="90"/>
      <c r="AA287" s="90"/>
      <c r="AE287" s="90"/>
    </row>
    <row r="288" spans="1:31" ht="15">
      <c r="A288" s="13"/>
      <c r="B288" s="13"/>
      <c r="C288" s="13"/>
      <c r="D288" s="13"/>
      <c r="E288" s="13"/>
      <c r="F288" s="13"/>
      <c r="G288" s="13"/>
      <c r="H288" s="13"/>
      <c r="I288" s="90"/>
      <c r="M288" s="90"/>
      <c r="O288" s="90"/>
      <c r="Q288" s="90"/>
      <c r="S288" s="90"/>
      <c r="W288" s="90"/>
      <c r="Y288" s="90"/>
      <c r="AA288" s="90"/>
      <c r="AE288" s="90"/>
    </row>
    <row r="289" spans="7:31" ht="15">
      <c r="G289" s="13"/>
      <c r="H289" s="13"/>
      <c r="I289" s="90"/>
      <c r="M289" s="90"/>
      <c r="O289" s="90"/>
      <c r="Q289" s="90"/>
      <c r="S289" s="90"/>
      <c r="W289" s="90"/>
      <c r="Y289" s="90"/>
      <c r="AA289" s="90"/>
      <c r="AE289" s="90"/>
    </row>
    <row r="290" spans="7:31" ht="15">
      <c r="G290" s="13"/>
      <c r="H290" s="13"/>
      <c r="I290" s="90"/>
      <c r="M290" s="90"/>
      <c r="O290" s="90"/>
      <c r="Q290" s="90"/>
      <c r="S290" s="90"/>
      <c r="W290" s="90"/>
      <c r="Y290" s="90"/>
      <c r="AA290" s="90"/>
      <c r="AE290" s="90"/>
    </row>
    <row r="291" spans="9:31" ht="15">
      <c r="I291" s="90"/>
      <c r="M291" s="90"/>
      <c r="O291" s="90"/>
      <c r="Q291" s="90"/>
      <c r="S291" s="90"/>
      <c r="W291" s="90"/>
      <c r="Y291" s="90"/>
      <c r="AA291" s="90"/>
      <c r="AE291" s="90"/>
    </row>
    <row r="292" spans="9:31" ht="15">
      <c r="I292" s="90"/>
      <c r="M292" s="90"/>
      <c r="O292" s="90"/>
      <c r="Q292" s="90"/>
      <c r="W292" s="90"/>
      <c r="Y292" s="90"/>
      <c r="AA292" s="90"/>
      <c r="AE292" s="90"/>
    </row>
    <row r="293" spans="9:31" ht="15">
      <c r="I293" s="90"/>
      <c r="M293" s="90"/>
      <c r="O293" s="90"/>
      <c r="Q293" s="90"/>
      <c r="W293" s="90"/>
      <c r="Y293" s="90"/>
      <c r="AA293" s="90"/>
      <c r="AE293" s="90"/>
    </row>
    <row r="294" spans="9:31" ht="15">
      <c r="I294" s="90"/>
      <c r="M294" s="90"/>
      <c r="O294" s="90"/>
      <c r="Q294" s="90"/>
      <c r="W294" s="90"/>
      <c r="Y294" s="90"/>
      <c r="AA294" s="90"/>
      <c r="AE294" s="90"/>
    </row>
    <row r="295" spans="9:27" ht="15">
      <c r="I295" s="90"/>
      <c r="M295" s="90"/>
      <c r="O295" s="90"/>
      <c r="Q295" s="90"/>
      <c r="W295" s="90"/>
      <c r="Y295" s="90"/>
      <c r="AA295" s="90"/>
    </row>
    <row r="296" spans="9:27" ht="15">
      <c r="I296" s="90"/>
      <c r="M296" s="90"/>
      <c r="O296" s="90"/>
      <c r="Q296" s="90"/>
      <c r="W296" s="90"/>
      <c r="Y296" s="90"/>
      <c r="AA296" s="90"/>
    </row>
    <row r="297" spans="9:27" ht="15">
      <c r="I297" s="90"/>
      <c r="M297" s="90"/>
      <c r="O297" s="90"/>
      <c r="Q297" s="90"/>
      <c r="W297" s="90"/>
      <c r="Y297" s="90"/>
      <c r="AA297" s="90"/>
    </row>
    <row r="298" spans="9:27" ht="15">
      <c r="I298" s="90"/>
      <c r="M298" s="90"/>
      <c r="O298" s="90"/>
      <c r="Q298" s="90"/>
      <c r="W298" s="90"/>
      <c r="Y298" s="90"/>
      <c r="AA298" s="90"/>
    </row>
    <row r="299" spans="9:27" ht="15">
      <c r="I299" s="90"/>
      <c r="M299" s="90"/>
      <c r="O299" s="90"/>
      <c r="Q299" s="90"/>
      <c r="W299" s="90"/>
      <c r="Y299" s="90"/>
      <c r="AA299" s="90"/>
    </row>
    <row r="300" spans="9:27" ht="15">
      <c r="I300" s="90"/>
      <c r="M300" s="90"/>
      <c r="O300" s="90"/>
      <c r="Q300" s="90"/>
      <c r="W300" s="90"/>
      <c r="Y300" s="90"/>
      <c r="AA300" s="90"/>
    </row>
    <row r="301" spans="9:27" ht="15">
      <c r="I301" s="90"/>
      <c r="M301" s="90"/>
      <c r="O301" s="90"/>
      <c r="Q301" s="90"/>
      <c r="W301" s="90"/>
      <c r="Y301" s="90"/>
      <c r="AA301" s="90"/>
    </row>
    <row r="302" spans="9:27" ht="15">
      <c r="I302" s="90"/>
      <c r="M302" s="90"/>
      <c r="O302" s="90"/>
      <c r="Q302" s="90"/>
      <c r="W302" s="90"/>
      <c r="Y302" s="90"/>
      <c r="AA302" s="90"/>
    </row>
    <row r="303" spans="9:27" ht="15">
      <c r="I303" s="90"/>
      <c r="M303" s="90"/>
      <c r="O303" s="90"/>
      <c r="Q303" s="90"/>
      <c r="W303" s="90"/>
      <c r="Y303" s="90"/>
      <c r="AA303" s="90"/>
    </row>
    <row r="304" spans="9:27" ht="15">
      <c r="I304" s="90"/>
      <c r="M304" s="90"/>
      <c r="O304" s="90"/>
      <c r="Q304" s="90"/>
      <c r="W304" s="90"/>
      <c r="Y304" s="90"/>
      <c r="AA304" s="90"/>
    </row>
    <row r="305" spans="9:27" ht="15">
      <c r="I305" s="90"/>
      <c r="M305" s="90"/>
      <c r="O305" s="90"/>
      <c r="Q305" s="90"/>
      <c r="W305" s="90"/>
      <c r="Y305" s="90"/>
      <c r="AA305" s="90"/>
    </row>
    <row r="306" spans="9:27" ht="15">
      <c r="I306" s="90"/>
      <c r="M306" s="90"/>
      <c r="O306" s="90"/>
      <c r="Q306" s="90"/>
      <c r="W306" s="90"/>
      <c r="Y306" s="90"/>
      <c r="AA306" s="90"/>
    </row>
    <row r="307" spans="9:27" ht="15">
      <c r="I307" s="90"/>
      <c r="M307" s="90"/>
      <c r="O307" s="90"/>
      <c r="Q307" s="90"/>
      <c r="W307" s="90"/>
      <c r="Y307" s="90"/>
      <c r="AA307" s="90"/>
    </row>
    <row r="308" spans="9:27" ht="15">
      <c r="I308" s="90"/>
      <c r="M308" s="90"/>
      <c r="O308" s="90"/>
      <c r="Q308" s="90"/>
      <c r="W308" s="90"/>
      <c r="Y308" s="90"/>
      <c r="AA308" s="90"/>
    </row>
    <row r="309" spans="9:27" ht="15">
      <c r="I309" s="90"/>
      <c r="M309" s="90"/>
      <c r="O309" s="90"/>
      <c r="Q309" s="90"/>
      <c r="W309" s="90"/>
      <c r="Y309" s="90"/>
      <c r="AA309" s="90"/>
    </row>
    <row r="310" spans="9:27" ht="15">
      <c r="I310" s="90"/>
      <c r="M310" s="90"/>
      <c r="O310" s="90"/>
      <c r="Q310" s="90"/>
      <c r="W310" s="90"/>
      <c r="Y310" s="90"/>
      <c r="AA310" s="90"/>
    </row>
    <row r="311" spans="9:27" ht="15">
      <c r="I311" s="90"/>
      <c r="M311" s="90"/>
      <c r="O311" s="90"/>
      <c r="Q311" s="90"/>
      <c r="W311" s="90"/>
      <c r="Y311" s="90"/>
      <c r="AA311" s="90"/>
    </row>
    <row r="312" spans="9:27" ht="15">
      <c r="I312" s="90"/>
      <c r="M312" s="90"/>
      <c r="O312" s="90"/>
      <c r="Q312" s="90"/>
      <c r="W312" s="90"/>
      <c r="Y312" s="90"/>
      <c r="AA312" s="90"/>
    </row>
    <row r="313" spans="9:27" ht="15">
      <c r="I313" s="90"/>
      <c r="M313" s="90"/>
      <c r="O313" s="90"/>
      <c r="Q313" s="90"/>
      <c r="W313" s="90"/>
      <c r="Y313" s="90"/>
      <c r="AA313" s="90"/>
    </row>
    <row r="314" spans="9:27" ht="15">
      <c r="I314" s="90"/>
      <c r="M314" s="90"/>
      <c r="O314" s="90"/>
      <c r="Q314" s="90"/>
      <c r="W314" s="90"/>
      <c r="Y314" s="90"/>
      <c r="AA314" s="90"/>
    </row>
    <row r="315" spans="13:27" ht="15">
      <c r="M315" s="90"/>
      <c r="O315" s="90"/>
      <c r="Q315" s="90"/>
      <c r="W315" s="90"/>
      <c r="Y315" s="90"/>
      <c r="AA315" s="90"/>
    </row>
    <row r="316" spans="13:27" ht="15">
      <c r="M316" s="90"/>
      <c r="O316" s="90"/>
      <c r="Q316" s="90"/>
      <c r="W316" s="90"/>
      <c r="Y316" s="90"/>
      <c r="AA316" s="90"/>
    </row>
    <row r="317" spans="13:27" ht="15">
      <c r="M317" s="90"/>
      <c r="O317" s="90"/>
      <c r="Q317" s="90"/>
      <c r="W317" s="90"/>
      <c r="Y317" s="90"/>
      <c r="AA317" s="90"/>
    </row>
    <row r="318" spans="13:27" ht="15">
      <c r="M318" s="90"/>
      <c r="O318" s="90"/>
      <c r="Q318" s="90"/>
      <c r="W318" s="90"/>
      <c r="Y318" s="90"/>
      <c r="AA318" s="90"/>
    </row>
    <row r="319" spans="13:27" ht="15">
      <c r="M319" s="90"/>
      <c r="Q319" s="90"/>
      <c r="W319" s="90"/>
      <c r="Y319" s="90"/>
      <c r="AA319" s="90"/>
    </row>
    <row r="320" spans="13:27" ht="15">
      <c r="M320" s="90"/>
      <c r="W320" s="90"/>
      <c r="Y320" s="90"/>
      <c r="AA320" s="90"/>
    </row>
    <row r="321" spans="13:27" ht="15">
      <c r="M321" s="90"/>
      <c r="W321" s="90"/>
      <c r="Y321" s="90"/>
      <c r="AA321" s="90"/>
    </row>
    <row r="322" spans="13:27" ht="15">
      <c r="M322" s="90"/>
      <c r="W322" s="90"/>
      <c r="Y322" s="90"/>
      <c r="AA322" s="90"/>
    </row>
    <row r="323" spans="13:27" ht="15">
      <c r="M323" s="90"/>
      <c r="W323" s="90"/>
      <c r="Y323" s="90"/>
      <c r="AA323" s="90"/>
    </row>
    <row r="324" spans="13:27" ht="15">
      <c r="M324" s="90"/>
      <c r="W324" s="90"/>
      <c r="Y324" s="90"/>
      <c r="AA324" s="90"/>
    </row>
    <row r="325" spans="13:27" ht="15">
      <c r="M325" s="90"/>
      <c r="W325" s="90"/>
      <c r="Y325" s="90"/>
      <c r="AA325" s="90"/>
    </row>
    <row r="326" spans="13:27" ht="15">
      <c r="M326" s="90"/>
      <c r="W326" s="90"/>
      <c r="Y326" s="90"/>
      <c r="AA326" s="90"/>
    </row>
    <row r="327" spans="13:27" ht="15">
      <c r="M327" s="90"/>
      <c r="W327" s="90"/>
      <c r="Y327" s="90"/>
      <c r="AA327" s="90"/>
    </row>
    <row r="328" spans="13:27" ht="15">
      <c r="M328" s="90"/>
      <c r="W328" s="90"/>
      <c r="Y328" s="90"/>
      <c r="AA328" s="90"/>
    </row>
    <row r="329" spans="13:27" ht="15">
      <c r="M329" s="90"/>
      <c r="W329" s="90"/>
      <c r="Y329" s="90"/>
      <c r="AA329" s="90"/>
    </row>
    <row r="330" spans="13:27" ht="15">
      <c r="M330" s="90"/>
      <c r="W330" s="90"/>
      <c r="Y330" s="90"/>
      <c r="AA330" s="90"/>
    </row>
    <row r="331" spans="13:27" ht="15">
      <c r="M331" s="90"/>
      <c r="W331" s="90"/>
      <c r="Y331" s="90"/>
      <c r="AA331" s="90"/>
    </row>
    <row r="332" spans="13:27" ht="15">
      <c r="M332" s="90"/>
      <c r="W332" s="90"/>
      <c r="Y332" s="90"/>
      <c r="AA332" s="90"/>
    </row>
    <row r="333" spans="13:27" ht="15">
      <c r="M333" s="90"/>
      <c r="W333" s="90"/>
      <c r="Y333" s="90"/>
      <c r="AA333" s="90"/>
    </row>
    <row r="334" spans="13:27" ht="15">
      <c r="M334" s="90"/>
      <c r="W334" s="90"/>
      <c r="Y334" s="90"/>
      <c r="AA334" s="90"/>
    </row>
    <row r="335" spans="13:27" ht="15">
      <c r="M335" s="90"/>
      <c r="W335" s="90"/>
      <c r="Y335" s="90"/>
      <c r="AA335" s="90"/>
    </row>
    <row r="336" spans="13:27" ht="15">
      <c r="M336" s="90"/>
      <c r="W336" s="90"/>
      <c r="Y336" s="90"/>
      <c r="AA336" s="90"/>
    </row>
    <row r="337" spans="13:27" ht="15">
      <c r="M337" s="90"/>
      <c r="W337" s="90"/>
      <c r="Y337" s="90"/>
      <c r="AA337" s="90"/>
    </row>
    <row r="338" spans="13:27" ht="15">
      <c r="M338" s="90"/>
      <c r="Y338" s="90"/>
      <c r="AA338" s="90"/>
    </row>
    <row r="339" spans="13:27" ht="15">
      <c r="M339" s="90"/>
      <c r="Y339" s="90"/>
      <c r="AA339" s="90"/>
    </row>
    <row r="340" spans="13:27" ht="15">
      <c r="M340" s="90"/>
      <c r="Y340" s="90"/>
      <c r="AA340" s="90"/>
    </row>
    <row r="341" spans="13:27" ht="15">
      <c r="M341" s="90"/>
      <c r="Y341" s="90"/>
      <c r="AA341" s="90"/>
    </row>
    <row r="342" spans="13:27" ht="15">
      <c r="M342" s="90"/>
      <c r="Y342" s="90"/>
      <c r="AA342" s="90"/>
    </row>
    <row r="343" spans="13:27" ht="15">
      <c r="M343" s="90"/>
      <c r="Y343" s="90"/>
      <c r="AA343" s="90"/>
    </row>
    <row r="344" spans="13:27" ht="15">
      <c r="M344" s="90"/>
      <c r="Y344" s="90"/>
      <c r="AA344" s="90"/>
    </row>
    <row r="345" spans="13:27" ht="15">
      <c r="M345" s="90"/>
      <c r="Y345" s="90"/>
      <c r="AA345" s="90"/>
    </row>
    <row r="346" spans="13:27" ht="15">
      <c r="M346" s="90"/>
      <c r="Y346" s="90"/>
      <c r="AA346" s="90"/>
    </row>
    <row r="347" spans="13:27" ht="15">
      <c r="M347" s="90"/>
      <c r="Y347" s="90"/>
      <c r="AA347" s="90"/>
    </row>
    <row r="348" spans="13:27" ht="15">
      <c r="M348" s="90"/>
      <c r="Y348" s="90"/>
      <c r="AA348" s="90"/>
    </row>
    <row r="349" spans="13:27" ht="15">
      <c r="M349" s="90"/>
      <c r="Y349" s="90"/>
      <c r="AA349" s="90"/>
    </row>
    <row r="350" spans="13:27" ht="15">
      <c r="M350" s="90"/>
      <c r="Y350" s="90"/>
      <c r="AA350" s="90"/>
    </row>
    <row r="351" spans="13:27" ht="15">
      <c r="M351" s="90"/>
      <c r="Y351" s="90"/>
      <c r="AA351" s="90"/>
    </row>
    <row r="352" spans="13:27" ht="15">
      <c r="M352" s="90"/>
      <c r="Y352" s="90"/>
      <c r="AA352" s="90"/>
    </row>
    <row r="353" spans="13:27" ht="15">
      <c r="M353" s="90"/>
      <c r="Y353" s="90"/>
      <c r="AA353" s="90"/>
    </row>
    <row r="354" spans="13:27" ht="15">
      <c r="M354" s="90"/>
      <c r="Y354" s="90"/>
      <c r="AA354" s="90"/>
    </row>
    <row r="355" spans="13:27" ht="15">
      <c r="M355" s="90"/>
      <c r="Y355" s="90"/>
      <c r="AA355" s="90"/>
    </row>
    <row r="356" spans="13:27" ht="15">
      <c r="M356" s="90"/>
      <c r="Y356" s="90"/>
      <c r="AA356" s="90"/>
    </row>
    <row r="357" spans="13:27" ht="15">
      <c r="M357" s="90"/>
      <c r="Y357" s="90"/>
      <c r="AA357" s="90"/>
    </row>
    <row r="358" spans="13:27" ht="15">
      <c r="M358" s="90"/>
      <c r="Y358" s="90"/>
      <c r="AA358" s="90"/>
    </row>
    <row r="359" spans="13:27" ht="15">
      <c r="M359" s="90"/>
      <c r="Y359" s="90"/>
      <c r="AA359" s="90"/>
    </row>
    <row r="360" spans="13:27" ht="15">
      <c r="M360" s="90"/>
      <c r="Y360" s="90"/>
      <c r="AA360" s="90"/>
    </row>
    <row r="361" spans="13:27" ht="15">
      <c r="M361" s="90"/>
      <c r="Y361" s="90"/>
      <c r="AA361" s="90"/>
    </row>
    <row r="362" spans="13:27" ht="15">
      <c r="M362" s="90"/>
      <c r="Y362" s="90"/>
      <c r="AA362" s="90"/>
    </row>
    <row r="363" spans="13:27" ht="15">
      <c r="M363" s="90"/>
      <c r="Y363" s="90"/>
      <c r="AA363" s="90"/>
    </row>
    <row r="364" spans="13:27" ht="15">
      <c r="M364" s="90"/>
      <c r="Y364" s="90"/>
      <c r="AA364" s="90"/>
    </row>
    <row r="365" spans="13:27" ht="15">
      <c r="M365" s="90"/>
      <c r="Y365" s="90"/>
      <c r="AA365" s="90"/>
    </row>
    <row r="366" spans="13:27" ht="15">
      <c r="M366" s="90"/>
      <c r="Y366" s="90"/>
      <c r="AA366" s="90"/>
    </row>
    <row r="367" spans="13:27" ht="15">
      <c r="M367" s="90"/>
      <c r="Y367" s="90"/>
      <c r="AA367" s="90"/>
    </row>
    <row r="368" spans="13:27" ht="15">
      <c r="M368" s="90"/>
      <c r="Y368" s="90"/>
      <c r="AA368" s="90"/>
    </row>
    <row r="369" spans="13:27" ht="15">
      <c r="M369" s="90"/>
      <c r="Y369" s="90"/>
      <c r="AA369" s="90"/>
    </row>
    <row r="370" spans="13:27" ht="15">
      <c r="M370" s="90"/>
      <c r="Y370" s="90"/>
      <c r="AA370" s="90"/>
    </row>
    <row r="371" spans="13:27" ht="15">
      <c r="M371" s="90"/>
      <c r="Y371" s="90"/>
      <c r="AA371" s="90"/>
    </row>
    <row r="372" spans="13:27" ht="15">
      <c r="M372" s="90"/>
      <c r="Y372" s="90"/>
      <c r="AA372" s="90"/>
    </row>
    <row r="373" spans="13:27" ht="15">
      <c r="M373" s="90"/>
      <c r="Y373" s="90"/>
      <c r="AA373" s="90"/>
    </row>
    <row r="374" spans="13:27" ht="15">
      <c r="M374" s="90"/>
      <c r="Y374" s="90"/>
      <c r="AA374" s="90"/>
    </row>
    <row r="375" spans="13:27" ht="15">
      <c r="M375" s="90"/>
      <c r="Y375" s="90"/>
      <c r="AA375" s="90"/>
    </row>
    <row r="376" spans="13:27" ht="15">
      <c r="M376" s="90"/>
      <c r="Y376" s="90"/>
      <c r="AA376" s="90"/>
    </row>
    <row r="377" spans="13:27" ht="15">
      <c r="M377" s="90"/>
      <c r="Y377" s="90"/>
      <c r="AA377" s="90"/>
    </row>
    <row r="378" spans="13:27" ht="15">
      <c r="M378" s="90"/>
      <c r="Y378" s="90"/>
      <c r="AA378" s="90"/>
    </row>
    <row r="379" spans="13:27" ht="15">
      <c r="M379" s="90"/>
      <c r="Y379" s="90"/>
      <c r="AA379" s="90"/>
    </row>
    <row r="380" spans="13:27" ht="15">
      <c r="M380" s="90"/>
      <c r="Y380" s="90"/>
      <c r="AA380" s="90"/>
    </row>
    <row r="381" spans="13:27" ht="15">
      <c r="M381" s="90"/>
      <c r="Y381" s="90"/>
      <c r="AA381" s="90"/>
    </row>
    <row r="382" spans="13:27" ht="15">
      <c r="M382" s="90"/>
      <c r="Y382" s="90"/>
      <c r="AA382" s="90"/>
    </row>
    <row r="383" spans="13:27" ht="15">
      <c r="M383" s="90"/>
      <c r="Y383" s="90"/>
      <c r="AA383" s="90"/>
    </row>
    <row r="384" spans="13:27" ht="15">
      <c r="M384" s="90"/>
      <c r="Y384" s="90"/>
      <c r="AA384" s="90"/>
    </row>
    <row r="385" spans="13:27" ht="15">
      <c r="M385" s="90"/>
      <c r="Y385" s="90"/>
      <c r="AA385" s="90"/>
    </row>
    <row r="386" spans="13:27" ht="15">
      <c r="M386" s="90"/>
      <c r="Y386" s="90"/>
      <c r="AA386" s="90"/>
    </row>
    <row r="387" spans="13:27" ht="15">
      <c r="M387" s="90"/>
      <c r="Y387" s="90"/>
      <c r="AA387" s="90"/>
    </row>
    <row r="388" spans="13:27" ht="15">
      <c r="M388" s="90"/>
      <c r="Y388" s="90"/>
      <c r="AA388" s="90"/>
    </row>
    <row r="389" spans="13:27" ht="15">
      <c r="M389" s="90"/>
      <c r="Y389" s="90"/>
      <c r="AA389" s="90"/>
    </row>
    <row r="390" spans="13:27" ht="15">
      <c r="M390" s="90"/>
      <c r="Y390" s="90"/>
      <c r="AA390" s="90"/>
    </row>
    <row r="391" spans="13:27" ht="15">
      <c r="M391" s="90"/>
      <c r="Y391" s="90"/>
      <c r="AA391" s="90"/>
    </row>
    <row r="392" spans="13:27" ht="15">
      <c r="M392" s="90"/>
      <c r="Y392" s="90"/>
      <c r="AA392" s="90"/>
    </row>
    <row r="393" spans="13:27" ht="15">
      <c r="M393" s="90"/>
      <c r="Y393" s="90"/>
      <c r="AA393" s="90"/>
    </row>
    <row r="394" spans="13:27" ht="15">
      <c r="M394" s="90"/>
      <c r="Y394" s="90"/>
      <c r="AA394" s="90"/>
    </row>
    <row r="395" spans="13:27" ht="15">
      <c r="M395" s="90"/>
      <c r="Y395" s="90"/>
      <c r="AA395" s="90"/>
    </row>
    <row r="396" spans="13:27" ht="15">
      <c r="M396" s="90"/>
      <c r="Y396" s="90"/>
      <c r="AA396" s="90"/>
    </row>
    <row r="397" spans="13:27" ht="15">
      <c r="M397" s="90"/>
      <c r="Y397" s="90"/>
      <c r="AA397" s="90"/>
    </row>
    <row r="398" spans="13:27" ht="15">
      <c r="M398" s="90"/>
      <c r="Y398" s="90"/>
      <c r="AA398" s="90"/>
    </row>
    <row r="399" spans="13:27" ht="15">
      <c r="M399" s="90"/>
      <c r="Y399" s="90"/>
      <c r="AA399" s="90"/>
    </row>
    <row r="400" spans="13:27" ht="15">
      <c r="M400" s="90"/>
      <c r="Y400" s="90"/>
      <c r="AA400" s="90"/>
    </row>
    <row r="401" spans="13:27" ht="15">
      <c r="M401" s="90"/>
      <c r="Y401" s="90"/>
      <c r="AA401" s="90"/>
    </row>
    <row r="402" spans="13:27" ht="15">
      <c r="M402" s="90"/>
      <c r="Y402" s="90"/>
      <c r="AA402" s="90"/>
    </row>
    <row r="403" spans="13:27" ht="15">
      <c r="M403" s="90"/>
      <c r="Y403" s="90"/>
      <c r="AA403" s="90"/>
    </row>
    <row r="404" spans="13:27" ht="15">
      <c r="M404" s="90"/>
      <c r="Y404" s="90"/>
      <c r="AA404" s="90"/>
    </row>
    <row r="405" spans="13:27" ht="15">
      <c r="M405" s="90"/>
      <c r="Y405" s="90"/>
      <c r="AA405" s="90"/>
    </row>
    <row r="406" spans="13:27" ht="15">
      <c r="M406" s="90"/>
      <c r="Y406" s="90"/>
      <c r="AA406" s="90"/>
    </row>
    <row r="407" spans="13:27" ht="15">
      <c r="M407" s="90"/>
      <c r="Y407" s="90"/>
      <c r="AA407" s="90"/>
    </row>
    <row r="408" spans="13:27" ht="15">
      <c r="M408" s="90"/>
      <c r="Y408" s="90"/>
      <c r="AA408" s="90"/>
    </row>
    <row r="409" spans="13:27" ht="15">
      <c r="M409" s="90"/>
      <c r="Y409" s="90"/>
      <c r="AA409" s="90"/>
    </row>
    <row r="410" spans="13:27" ht="15">
      <c r="M410" s="90"/>
      <c r="Y410" s="90"/>
      <c r="AA410" s="90"/>
    </row>
    <row r="411" spans="13:27" ht="15">
      <c r="M411" s="90"/>
      <c r="Y411" s="90"/>
      <c r="AA411" s="90"/>
    </row>
    <row r="412" spans="13:27" ht="15">
      <c r="M412" s="90"/>
      <c r="Y412" s="90"/>
      <c r="AA412" s="90"/>
    </row>
    <row r="413" spans="13:27" ht="15">
      <c r="M413" s="90"/>
      <c r="Y413" s="90"/>
      <c r="AA413" s="90"/>
    </row>
    <row r="414" spans="13:27" ht="15">
      <c r="M414" s="90"/>
      <c r="Y414" s="90"/>
      <c r="AA414" s="90"/>
    </row>
    <row r="415" spans="13:27" ht="15">
      <c r="M415" s="90"/>
      <c r="Y415" s="90"/>
      <c r="AA415" s="90"/>
    </row>
    <row r="416" spans="13:27" ht="15">
      <c r="M416" s="90"/>
      <c r="Y416" s="90"/>
      <c r="AA416" s="90"/>
    </row>
    <row r="417" spans="13:27" ht="15">
      <c r="M417" s="90"/>
      <c r="Y417" s="90"/>
      <c r="AA417" s="90"/>
    </row>
    <row r="418" spans="13:27" ht="15">
      <c r="M418" s="90"/>
      <c r="Y418" s="90"/>
      <c r="AA418" s="90"/>
    </row>
    <row r="419" spans="13:27" ht="15">
      <c r="M419" s="90"/>
      <c r="Y419" s="90"/>
      <c r="AA419" s="90"/>
    </row>
    <row r="420" spans="25:27" ht="15">
      <c r="Y420" s="90"/>
      <c r="AA420" s="90"/>
    </row>
    <row r="421" spans="25:27" ht="15">
      <c r="Y421" s="90"/>
      <c r="AA421" s="90"/>
    </row>
    <row r="422" spans="25:27" ht="15">
      <c r="Y422" s="90"/>
      <c r="AA422" s="90"/>
    </row>
    <row r="423" spans="25:27" ht="15">
      <c r="Y423" s="90"/>
      <c r="AA423" s="90"/>
    </row>
    <row r="424" spans="25:27" ht="15">
      <c r="Y424" s="90"/>
      <c r="AA424" s="90"/>
    </row>
    <row r="425" spans="25:27" ht="15">
      <c r="Y425" s="90"/>
      <c r="AA425" s="90"/>
    </row>
    <row r="426" spans="25:27" ht="15">
      <c r="Y426" s="90"/>
      <c r="AA426" s="90"/>
    </row>
    <row r="427" spans="25:27" ht="15">
      <c r="Y427" s="90"/>
      <c r="AA427" s="90"/>
    </row>
    <row r="428" spans="25:27" ht="15">
      <c r="Y428" s="90"/>
      <c r="AA428" s="90"/>
    </row>
    <row r="429" spans="25:27" ht="15">
      <c r="Y429" s="90"/>
      <c r="AA429" s="90"/>
    </row>
    <row r="430" spans="25:27" ht="15">
      <c r="Y430" s="90"/>
      <c r="AA430" s="90"/>
    </row>
    <row r="431" spans="25:27" ht="15">
      <c r="Y431" s="90"/>
      <c r="AA431" s="90"/>
    </row>
    <row r="432" spans="25:27" ht="15">
      <c r="Y432" s="90"/>
      <c r="AA432" s="90"/>
    </row>
    <row r="433" spans="25:27" ht="15">
      <c r="Y433" s="90"/>
      <c r="AA433" s="90"/>
    </row>
    <row r="434" spans="25:27" ht="15">
      <c r="Y434" s="90"/>
      <c r="AA434" s="90"/>
    </row>
    <row r="435" spans="25:27" ht="15">
      <c r="Y435" s="90"/>
      <c r="AA435" s="90"/>
    </row>
    <row r="436" spans="25:27" ht="15">
      <c r="Y436" s="90"/>
      <c r="AA436" s="90"/>
    </row>
    <row r="437" spans="25:27" ht="15">
      <c r="Y437" s="90"/>
      <c r="AA437" s="90"/>
    </row>
    <row r="438" spans="25:27" ht="15">
      <c r="Y438" s="90"/>
      <c r="AA438" s="90"/>
    </row>
    <row r="439" spans="25:27" ht="15">
      <c r="Y439" s="90"/>
      <c r="AA439" s="90"/>
    </row>
    <row r="440" spans="25:27" ht="15">
      <c r="Y440" s="90"/>
      <c r="AA440" s="90"/>
    </row>
    <row r="441" spans="25:27" ht="15">
      <c r="Y441" s="90"/>
      <c r="AA441" s="90"/>
    </row>
    <row r="442" spans="25:27" ht="15">
      <c r="Y442" s="90"/>
      <c r="AA442" s="90"/>
    </row>
    <row r="443" spans="25:27" ht="15">
      <c r="Y443" s="90"/>
      <c r="AA443" s="90"/>
    </row>
    <row r="444" spans="25:27" ht="15">
      <c r="Y444" s="90"/>
      <c r="AA444" s="90"/>
    </row>
    <row r="445" spans="25:27" ht="15">
      <c r="Y445" s="90"/>
      <c r="AA445" s="90"/>
    </row>
    <row r="446" spans="25:27" ht="15">
      <c r="Y446" s="90"/>
      <c r="AA446" s="90"/>
    </row>
    <row r="447" spans="25:27" ht="15">
      <c r="Y447" s="90"/>
      <c r="AA447" s="90"/>
    </row>
    <row r="448" spans="25:27" ht="15">
      <c r="Y448" s="90"/>
      <c r="AA448" s="90"/>
    </row>
    <row r="449" spans="25:27" ht="15">
      <c r="Y449" s="90"/>
      <c r="AA449" s="90"/>
    </row>
    <row r="450" spans="25:27" ht="15">
      <c r="Y450" s="90"/>
      <c r="AA450" s="90"/>
    </row>
    <row r="451" spans="25:27" ht="15">
      <c r="Y451" s="90"/>
      <c r="AA451" s="90"/>
    </row>
    <row r="452" ht="15">
      <c r="AA452" s="90"/>
    </row>
    <row r="453" ht="15">
      <c r="AA453" s="90"/>
    </row>
    <row r="454" ht="15">
      <c r="AA454" s="90"/>
    </row>
    <row r="455" ht="15">
      <c r="AA455" s="90"/>
    </row>
    <row r="456" ht="15">
      <c r="AA456" s="90"/>
    </row>
    <row r="457" ht="15">
      <c r="AA457" s="90"/>
    </row>
    <row r="458" ht="15">
      <c r="AA458" s="90"/>
    </row>
    <row r="459" ht="15">
      <c r="AA459" s="90"/>
    </row>
    <row r="460" ht="15">
      <c r="AA460" s="90"/>
    </row>
    <row r="461" ht="15">
      <c r="AA461" s="90"/>
    </row>
    <row r="462" ht="15">
      <c r="AA462" s="90"/>
    </row>
    <row r="463" ht="15">
      <c r="AA463" s="90"/>
    </row>
    <row r="464" ht="15">
      <c r="AA464" s="90"/>
    </row>
    <row r="465" ht="15">
      <c r="AA465" s="90"/>
    </row>
    <row r="466" ht="15">
      <c r="AA466" s="90"/>
    </row>
    <row r="467" ht="15">
      <c r="AA467" s="90"/>
    </row>
    <row r="468" ht="15">
      <c r="AA468" s="90"/>
    </row>
    <row r="469" ht="15">
      <c r="AA469" s="90"/>
    </row>
    <row r="470" ht="15">
      <c r="AA470" s="90"/>
    </row>
    <row r="471" ht="15">
      <c r="AA471" s="90"/>
    </row>
    <row r="472" ht="15">
      <c r="AA472" s="90"/>
    </row>
    <row r="473" ht="15">
      <c r="AA473" s="90"/>
    </row>
    <row r="474" ht="15">
      <c r="AA474" s="90"/>
    </row>
    <row r="475" ht="15">
      <c r="AA475" s="90"/>
    </row>
    <row r="476" ht="15">
      <c r="AA476" s="90"/>
    </row>
    <row r="477" ht="15">
      <c r="AA477" s="90"/>
    </row>
    <row r="478" ht="15">
      <c r="AA478" s="90"/>
    </row>
    <row r="479" ht="15">
      <c r="AA479" s="90"/>
    </row>
    <row r="480" ht="15">
      <c r="AA480" s="90"/>
    </row>
    <row r="481" ht="15">
      <c r="AA481" s="90"/>
    </row>
    <row r="482" ht="15">
      <c r="AA482" s="90"/>
    </row>
  </sheetData>
  <sheetProtection/>
  <mergeCells count="107">
    <mergeCell ref="I9:I11"/>
    <mergeCell ref="J9:J11"/>
    <mergeCell ref="K9:K11"/>
    <mergeCell ref="L9:L11"/>
    <mergeCell ref="A6:H6"/>
    <mergeCell ref="A9:B11"/>
    <mergeCell ref="C9:E11"/>
    <mergeCell ref="F9:F11"/>
    <mergeCell ref="G9:G11"/>
    <mergeCell ref="H9:H11"/>
    <mergeCell ref="Q9:Q11"/>
    <mergeCell ref="R9:R11"/>
    <mergeCell ref="S9:S11"/>
    <mergeCell ref="T9:T11"/>
    <mergeCell ref="M9:M11"/>
    <mergeCell ref="N9:N11"/>
    <mergeCell ref="O9:O11"/>
    <mergeCell ref="P9:P11"/>
    <mergeCell ref="AE9:AE11"/>
    <mergeCell ref="AF9:AF11"/>
    <mergeCell ref="Y9:Y11"/>
    <mergeCell ref="Z9:Z11"/>
    <mergeCell ref="AA9:AA11"/>
    <mergeCell ref="AB9:AB11"/>
    <mergeCell ref="C12:E12"/>
    <mergeCell ref="C20:E20"/>
    <mergeCell ref="C23:E23"/>
    <mergeCell ref="C25:E25"/>
    <mergeCell ref="AC9:AC11"/>
    <mergeCell ref="AD9:AD11"/>
    <mergeCell ref="U9:U11"/>
    <mergeCell ref="V9:V11"/>
    <mergeCell ref="W9:W11"/>
    <mergeCell ref="X9:X11"/>
    <mergeCell ref="C72:E72"/>
    <mergeCell ref="C79:E79"/>
    <mergeCell ref="C83:E83"/>
    <mergeCell ref="C86:E86"/>
    <mergeCell ref="C28:E28"/>
    <mergeCell ref="C46:E46"/>
    <mergeCell ref="C53:E53"/>
    <mergeCell ref="C56:E56"/>
    <mergeCell ref="X116:X117"/>
    <mergeCell ref="Z116:Z117"/>
    <mergeCell ref="AF86:AF88"/>
    <mergeCell ref="C100:E100"/>
    <mergeCell ref="C101:E101"/>
    <mergeCell ref="C103:E103"/>
    <mergeCell ref="N86:N87"/>
    <mergeCell ref="P86:P87"/>
    <mergeCell ref="R86:R87"/>
    <mergeCell ref="AD86:AD88"/>
    <mergeCell ref="C120:E120"/>
    <mergeCell ref="C123:E123"/>
    <mergeCell ref="C124:E124"/>
    <mergeCell ref="C125:E125"/>
    <mergeCell ref="C109:E109"/>
    <mergeCell ref="C116:E116"/>
    <mergeCell ref="C148:E148"/>
    <mergeCell ref="C149:E149"/>
    <mergeCell ref="C152:E152"/>
    <mergeCell ref="P159:P160"/>
    <mergeCell ref="C127:E127"/>
    <mergeCell ref="C128:E128"/>
    <mergeCell ref="C132:E132"/>
    <mergeCell ref="C135:E135"/>
    <mergeCell ref="C174:E174"/>
    <mergeCell ref="C184:E184"/>
    <mergeCell ref="C195:E195"/>
    <mergeCell ref="C196:E196"/>
    <mergeCell ref="R159:R160"/>
    <mergeCell ref="C164:E164"/>
    <mergeCell ref="C171:E171"/>
    <mergeCell ref="C172:E172"/>
    <mergeCell ref="AF219:AF220"/>
    <mergeCell ref="C220:E220"/>
    <mergeCell ref="C202:E202"/>
    <mergeCell ref="C208:E208"/>
    <mergeCell ref="C209:E209"/>
    <mergeCell ref="C215:E215"/>
    <mergeCell ref="C226:E226"/>
    <mergeCell ref="C227:E227"/>
    <mergeCell ref="C229:E229"/>
    <mergeCell ref="C230:E230"/>
    <mergeCell ref="C219:E219"/>
    <mergeCell ref="AD219:AD220"/>
    <mergeCell ref="C245:E245"/>
    <mergeCell ref="C254:E254"/>
    <mergeCell ref="C255:E255"/>
    <mergeCell ref="A258:B258"/>
    <mergeCell ref="C258:E258"/>
    <mergeCell ref="C233:E233"/>
    <mergeCell ref="C241:E241"/>
    <mergeCell ref="C242:E242"/>
    <mergeCell ref="C243:E243"/>
    <mergeCell ref="A259:B259"/>
    <mergeCell ref="C259:E259"/>
    <mergeCell ref="AD259:AD260"/>
    <mergeCell ref="AF259:AF260"/>
    <mergeCell ref="A260:B260"/>
    <mergeCell ref="C260:E260"/>
    <mergeCell ref="C264:E264"/>
    <mergeCell ref="C272:E272"/>
    <mergeCell ref="C261:E261"/>
    <mergeCell ref="A262:B262"/>
    <mergeCell ref="C262:E262"/>
    <mergeCell ref="C263:E26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65"/>
  <sheetViews>
    <sheetView tabSelected="1" view="pageBreakPreview" zoomScale="75" zoomScaleSheetLayoutView="75" zoomScalePageLayoutView="0" workbookViewId="0" topLeftCell="A1">
      <selection activeCell="D32" sqref="D32:D33"/>
    </sheetView>
  </sheetViews>
  <sheetFormatPr defaultColWidth="9.140625" defaultRowHeight="12.75"/>
  <cols>
    <col min="1" max="1" width="7.421875" style="348" customWidth="1"/>
    <col min="2" max="2" width="11.28125" style="348" customWidth="1"/>
    <col min="3" max="3" width="8.8515625" style="348" customWidth="1"/>
    <col min="4" max="4" width="57.28125" style="348" customWidth="1"/>
    <col min="5" max="5" width="0.13671875" style="348" hidden="1" customWidth="1"/>
    <col min="6" max="6" width="10.7109375" style="348" hidden="1" customWidth="1"/>
    <col min="7" max="7" width="13.00390625" style="348" hidden="1" customWidth="1"/>
    <col min="8" max="8" width="12.00390625" style="348" hidden="1" customWidth="1"/>
    <col min="9" max="9" width="0.13671875" style="348" hidden="1" customWidth="1"/>
    <col min="10" max="10" width="13.8515625" style="348" hidden="1" customWidth="1"/>
    <col min="11" max="11" width="14.00390625" style="348" hidden="1" customWidth="1"/>
    <col min="12" max="12" width="13.00390625" style="348" hidden="1" customWidth="1"/>
    <col min="13" max="13" width="15.140625" style="348" hidden="1" customWidth="1"/>
    <col min="14" max="14" width="0.13671875" style="348" hidden="1" customWidth="1"/>
    <col min="15" max="15" width="14.8515625" style="348" hidden="1" customWidth="1"/>
    <col min="16" max="16" width="12.8515625" style="348" hidden="1" customWidth="1"/>
    <col min="17" max="17" width="16.57421875" style="348" hidden="1" customWidth="1"/>
    <col min="18" max="18" width="13.421875" style="348" hidden="1" customWidth="1"/>
    <col min="19" max="19" width="15.57421875" style="348" hidden="1" customWidth="1"/>
    <col min="20" max="20" width="15.8515625" style="348" hidden="1" customWidth="1"/>
    <col min="21" max="21" width="15.7109375" style="348" hidden="1" customWidth="1"/>
    <col min="22" max="22" width="17.00390625" style="348" hidden="1" customWidth="1"/>
    <col min="23" max="23" width="16.00390625" style="348" hidden="1" customWidth="1"/>
    <col min="24" max="24" width="17.57421875" style="348" hidden="1" customWidth="1"/>
    <col min="25" max="25" width="17.00390625" style="348" hidden="1" customWidth="1"/>
    <col min="26" max="26" width="17.57421875" style="348" hidden="1" customWidth="1"/>
    <col min="27" max="27" width="15.421875" style="348" hidden="1" customWidth="1"/>
    <col min="28" max="28" width="13.7109375" style="348" hidden="1" customWidth="1"/>
    <col min="29" max="29" width="13.421875" style="348" hidden="1" customWidth="1"/>
    <col min="30" max="30" width="14.421875" style="348" hidden="1" customWidth="1"/>
    <col min="31" max="31" width="0.13671875" style="348" hidden="1" customWidth="1"/>
    <col min="32" max="32" width="13.140625" style="348" hidden="1" customWidth="1"/>
    <col min="33" max="33" width="13.8515625" style="348" hidden="1" customWidth="1"/>
    <col min="34" max="34" width="13.00390625" style="348" hidden="1" customWidth="1"/>
    <col min="35" max="35" width="13.7109375" style="348" hidden="1" customWidth="1"/>
    <col min="36" max="36" width="13.00390625" style="348" hidden="1" customWidth="1"/>
    <col min="37" max="37" width="13.421875" style="348" hidden="1" customWidth="1"/>
    <col min="38" max="38" width="13.57421875" style="348" hidden="1" customWidth="1"/>
    <col min="39" max="39" width="13.28125" style="348" hidden="1" customWidth="1"/>
    <col min="40" max="40" width="12.8515625" style="348" hidden="1" customWidth="1"/>
    <col min="41" max="41" width="13.00390625" style="348" hidden="1" customWidth="1"/>
    <col min="42" max="42" width="13.28125" style="348" hidden="1" customWidth="1"/>
    <col min="43" max="43" width="12.8515625" style="348" hidden="1" customWidth="1"/>
    <col min="44" max="44" width="13.140625" style="348" hidden="1" customWidth="1"/>
    <col min="45" max="45" width="13.8515625" style="348" customWidth="1"/>
    <col min="46" max="46" width="14.00390625" style="348" customWidth="1"/>
    <col min="47" max="47" width="13.8515625" style="348" customWidth="1"/>
    <col min="48" max="16384" width="9.140625" style="348" customWidth="1"/>
  </cols>
  <sheetData>
    <row r="1" spans="4:26" ht="18">
      <c r="D1" s="1114" t="s">
        <v>907</v>
      </c>
      <c r="E1" s="349" t="s">
        <v>908</v>
      </c>
      <c r="H1" s="1115"/>
      <c r="M1" s="1116" t="s">
        <v>908</v>
      </c>
      <c r="N1" s="1117"/>
      <c r="O1" s="1116" t="s">
        <v>908</v>
      </c>
      <c r="P1" s="1117"/>
      <c r="Q1" s="1116" t="s">
        <v>908</v>
      </c>
      <c r="R1" s="1117"/>
      <c r="S1" s="349" t="s">
        <v>907</v>
      </c>
      <c r="U1" s="349" t="s">
        <v>907</v>
      </c>
      <c r="W1" s="1116" t="s">
        <v>907</v>
      </c>
      <c r="X1" s="141"/>
      <c r="Z1" s="1118" t="s">
        <v>907</v>
      </c>
    </row>
    <row r="2" spans="4:26" ht="18">
      <c r="D2" s="1114" t="s">
        <v>10</v>
      </c>
      <c r="E2" s="349" t="s">
        <v>909</v>
      </c>
      <c r="H2" s="1115"/>
      <c r="M2" s="1116" t="s">
        <v>910</v>
      </c>
      <c r="N2" s="1117"/>
      <c r="O2" s="1116" t="s">
        <v>910</v>
      </c>
      <c r="P2" s="1117"/>
      <c r="Q2" s="1116" t="s">
        <v>910</v>
      </c>
      <c r="R2" s="1117"/>
      <c r="S2" s="349" t="s">
        <v>911</v>
      </c>
      <c r="U2" s="349" t="s">
        <v>911</v>
      </c>
      <c r="W2" s="1116" t="s">
        <v>912</v>
      </c>
      <c r="X2" s="141"/>
      <c r="Z2" s="1118" t="s">
        <v>913</v>
      </c>
    </row>
    <row r="3" spans="4:26" ht="18">
      <c r="D3" s="1114" t="s">
        <v>11</v>
      </c>
      <c r="E3" s="1117"/>
      <c r="Z3" s="1118" t="s">
        <v>11</v>
      </c>
    </row>
    <row r="4" spans="4:26" ht="18">
      <c r="D4" s="1114" t="s">
        <v>914</v>
      </c>
      <c r="Z4" s="1118" t="s">
        <v>915</v>
      </c>
    </row>
    <row r="5" ht="15.75">
      <c r="Z5" s="1119"/>
    </row>
    <row r="6" ht="15.75">
      <c r="Z6" s="1119"/>
    </row>
    <row r="7" spans="1:45" ht="18">
      <c r="A7" s="917" t="s">
        <v>916</v>
      </c>
      <c r="B7" s="852"/>
      <c r="C7" s="852"/>
      <c r="D7" s="852"/>
      <c r="E7" s="852"/>
      <c r="F7" s="852"/>
      <c r="G7" s="852"/>
      <c r="H7" s="852"/>
      <c r="I7" s="852"/>
      <c r="J7" s="852"/>
      <c r="K7" s="852"/>
      <c r="L7" s="852"/>
      <c r="M7" s="852"/>
      <c r="N7" s="852"/>
      <c r="O7" s="852"/>
      <c r="P7" s="852"/>
      <c r="Q7" s="852"/>
      <c r="R7" s="852"/>
      <c r="S7" s="852"/>
      <c r="T7" s="852"/>
      <c r="U7" s="852"/>
      <c r="V7" s="852"/>
      <c r="W7" s="852"/>
      <c r="X7" s="852"/>
      <c r="Y7" s="852"/>
      <c r="Z7" s="852"/>
      <c r="AA7" s="852"/>
      <c r="AB7" s="852"/>
      <c r="AC7" s="852"/>
      <c r="AD7" s="852"/>
      <c r="AE7" s="852"/>
      <c r="AF7" s="852"/>
      <c r="AG7" s="852"/>
      <c r="AH7" s="852"/>
      <c r="AI7" s="852"/>
      <c r="AJ7" s="852"/>
      <c r="AK7" s="852"/>
      <c r="AL7" s="852"/>
      <c r="AM7" s="852"/>
      <c r="AN7" s="852"/>
      <c r="AO7" s="852"/>
      <c r="AP7" s="852"/>
      <c r="AQ7" s="852"/>
      <c r="AR7" s="852"/>
      <c r="AS7" s="852"/>
    </row>
    <row r="8" spans="1:45" ht="18">
      <c r="A8" s="917" t="s">
        <v>917</v>
      </c>
      <c r="B8" s="852"/>
      <c r="C8" s="852"/>
      <c r="D8" s="852"/>
      <c r="E8" s="852"/>
      <c r="F8" s="852"/>
      <c r="G8" s="852"/>
      <c r="H8" s="852"/>
      <c r="I8" s="852"/>
      <c r="J8" s="852"/>
      <c r="K8" s="852"/>
      <c r="L8" s="852"/>
      <c r="M8" s="852"/>
      <c r="N8" s="852"/>
      <c r="O8" s="852"/>
      <c r="P8" s="852"/>
      <c r="Q8" s="852"/>
      <c r="R8" s="852"/>
      <c r="S8" s="852"/>
      <c r="T8" s="852"/>
      <c r="U8" s="852"/>
      <c r="V8" s="852"/>
      <c r="W8" s="852"/>
      <c r="X8" s="852"/>
      <c r="Y8" s="852"/>
      <c r="Z8" s="852"/>
      <c r="AA8" s="852"/>
      <c r="AB8" s="852"/>
      <c r="AC8" s="852"/>
      <c r="AD8" s="852"/>
      <c r="AE8" s="852"/>
      <c r="AF8" s="852"/>
      <c r="AG8" s="852"/>
      <c r="AH8" s="852"/>
      <c r="AI8" s="852"/>
      <c r="AJ8" s="852"/>
      <c r="AK8" s="852"/>
      <c r="AL8" s="852"/>
      <c r="AM8" s="852"/>
      <c r="AN8" s="852"/>
      <c r="AO8" s="852"/>
      <c r="AP8" s="852"/>
      <c r="AQ8" s="852"/>
      <c r="AR8" s="852"/>
      <c r="AS8" s="852"/>
    </row>
    <row r="9" spans="1:45" ht="18">
      <c r="A9" s="917" t="s">
        <v>918</v>
      </c>
      <c r="B9" s="1120"/>
      <c r="C9" s="1120"/>
      <c r="D9" s="1120"/>
      <c r="E9" s="1120"/>
      <c r="F9" s="1120"/>
      <c r="G9" s="1120"/>
      <c r="H9" s="1120"/>
      <c r="I9" s="1120"/>
      <c r="J9" s="1120"/>
      <c r="K9" s="1120"/>
      <c r="L9" s="1120"/>
      <c r="M9" s="1120"/>
      <c r="N9" s="1120"/>
      <c r="O9" s="1120"/>
      <c r="P9" s="1120"/>
      <c r="Q9" s="1120"/>
      <c r="R9" s="1120"/>
      <c r="S9" s="1120"/>
      <c r="T9" s="1120"/>
      <c r="U9" s="1120"/>
      <c r="V9" s="1120"/>
      <c r="W9" s="1120"/>
      <c r="X9" s="1120"/>
      <c r="Y9" s="1120"/>
      <c r="Z9" s="1120"/>
      <c r="AA9" s="1120"/>
      <c r="AB9" s="852"/>
      <c r="AC9" s="852"/>
      <c r="AD9" s="852"/>
      <c r="AE9" s="852"/>
      <c r="AF9" s="852"/>
      <c r="AG9" s="852"/>
      <c r="AH9" s="852"/>
      <c r="AI9" s="852"/>
      <c r="AJ9" s="852"/>
      <c r="AK9" s="852"/>
      <c r="AL9" s="852"/>
      <c r="AM9" s="852"/>
      <c r="AN9" s="852"/>
      <c r="AO9" s="852"/>
      <c r="AP9" s="852"/>
      <c r="AQ9" s="852"/>
      <c r="AR9" s="852"/>
      <c r="AS9" s="852"/>
    </row>
    <row r="11" spans="1:27" ht="18">
      <c r="A11" s="917"/>
      <c r="B11" s="1121"/>
      <c r="C11" s="1121"/>
      <c r="D11" s="1121"/>
      <c r="E11" s="1121"/>
      <c r="F11" s="1121"/>
      <c r="G11" s="1121"/>
      <c r="H11" s="1121"/>
      <c r="I11" s="1121"/>
      <c r="J11" s="1121"/>
      <c r="K11" s="1121"/>
      <c r="L11" s="1121"/>
      <c r="M11" s="1121"/>
      <c r="N11" s="1121"/>
      <c r="O11" s="1121"/>
      <c r="P11" s="1121"/>
      <c r="Q11" s="1121"/>
      <c r="R11" s="1121"/>
      <c r="S11" s="1121"/>
      <c r="T11" s="1121"/>
      <c r="U11" s="1121"/>
      <c r="V11" s="1121"/>
      <c r="W11" s="1121"/>
      <c r="X11" s="1121"/>
      <c r="Y11" s="1121"/>
      <c r="Z11" s="1121"/>
      <c r="AA11" s="1121"/>
    </row>
    <row r="12" spans="1:27" ht="15.75">
      <c r="A12" s="352"/>
      <c r="B12" s="352"/>
      <c r="C12" s="352"/>
      <c r="D12" s="352"/>
      <c r="E12" s="352"/>
      <c r="AA12" s="353" t="s">
        <v>530</v>
      </c>
    </row>
    <row r="13" spans="1:47" ht="15.75" customHeight="1">
      <c r="A13" s="1122" t="s">
        <v>531</v>
      </c>
      <c r="B13" s="1123"/>
      <c r="C13" s="1123"/>
      <c r="D13" s="957" t="s">
        <v>532</v>
      </c>
      <c r="E13" s="354" t="s">
        <v>879</v>
      </c>
      <c r="F13" s="356" t="s">
        <v>266</v>
      </c>
      <c r="G13" s="354" t="s">
        <v>534</v>
      </c>
      <c r="H13" s="356" t="s">
        <v>266</v>
      </c>
      <c r="I13" s="354" t="s">
        <v>534</v>
      </c>
      <c r="J13" s="356" t="s">
        <v>266</v>
      </c>
      <c r="K13" s="356" t="s">
        <v>534</v>
      </c>
      <c r="L13" s="357" t="s">
        <v>266</v>
      </c>
      <c r="M13" s="354" t="s">
        <v>535</v>
      </c>
      <c r="N13" s="1124" t="s">
        <v>266</v>
      </c>
      <c r="O13" s="1124" t="s">
        <v>534</v>
      </c>
      <c r="P13" s="1124" t="s">
        <v>266</v>
      </c>
      <c r="Q13" s="1124" t="s">
        <v>534</v>
      </c>
      <c r="R13" s="1124" t="s">
        <v>266</v>
      </c>
      <c r="S13" s="356" t="s">
        <v>919</v>
      </c>
      <c r="T13" s="356" t="s">
        <v>266</v>
      </c>
      <c r="U13" s="356" t="s">
        <v>536</v>
      </c>
      <c r="V13" s="356" t="s">
        <v>266</v>
      </c>
      <c r="W13" s="356" t="s">
        <v>536</v>
      </c>
      <c r="X13" s="356" t="s">
        <v>266</v>
      </c>
      <c r="Y13" s="356" t="s">
        <v>536</v>
      </c>
      <c r="Z13" s="358" t="s">
        <v>266</v>
      </c>
      <c r="AA13" s="358" t="s">
        <v>920</v>
      </c>
      <c r="AB13" s="943" t="s">
        <v>31</v>
      </c>
      <c r="AC13" s="943" t="s">
        <v>29</v>
      </c>
      <c r="AD13" s="943" t="s">
        <v>33</v>
      </c>
      <c r="AE13" s="943" t="s">
        <v>29</v>
      </c>
      <c r="AF13" s="943" t="s">
        <v>921</v>
      </c>
      <c r="AG13" s="943" t="s">
        <v>29</v>
      </c>
      <c r="AH13" s="943" t="s">
        <v>35</v>
      </c>
      <c r="AI13" s="950" t="s">
        <v>29</v>
      </c>
      <c r="AJ13" s="943" t="s">
        <v>36</v>
      </c>
      <c r="AK13" s="943" t="s">
        <v>29</v>
      </c>
      <c r="AL13" s="943" t="s">
        <v>37</v>
      </c>
      <c r="AM13" s="950" t="s">
        <v>29</v>
      </c>
      <c r="AN13" s="943" t="s">
        <v>38</v>
      </c>
      <c r="AO13" s="943" t="s">
        <v>29</v>
      </c>
      <c r="AP13" s="943" t="s">
        <v>39</v>
      </c>
      <c r="AQ13" s="950" t="s">
        <v>29</v>
      </c>
      <c r="AR13" s="943" t="s">
        <v>40</v>
      </c>
      <c r="AS13" s="950" t="s">
        <v>29</v>
      </c>
      <c r="AT13" s="943" t="s">
        <v>41</v>
      </c>
      <c r="AU13" s="943" t="s">
        <v>32</v>
      </c>
    </row>
    <row r="14" spans="1:47" ht="15.75">
      <c r="A14" s="360" t="s">
        <v>922</v>
      </c>
      <c r="B14" s="355" t="s">
        <v>26</v>
      </c>
      <c r="C14" s="360" t="s">
        <v>27</v>
      </c>
      <c r="D14" s="1125"/>
      <c r="E14" s="362" t="s">
        <v>530</v>
      </c>
      <c r="F14" s="361" t="s">
        <v>538</v>
      </c>
      <c r="G14" s="362" t="s">
        <v>539</v>
      </c>
      <c r="H14" s="361" t="s">
        <v>540</v>
      </c>
      <c r="I14" s="362" t="s">
        <v>539</v>
      </c>
      <c r="J14" s="361" t="s">
        <v>923</v>
      </c>
      <c r="K14" s="361" t="s">
        <v>539</v>
      </c>
      <c r="L14" s="363" t="s">
        <v>924</v>
      </c>
      <c r="M14" s="362" t="s">
        <v>925</v>
      </c>
      <c r="N14" s="1126" t="s">
        <v>926</v>
      </c>
      <c r="O14" s="1126" t="s">
        <v>539</v>
      </c>
      <c r="P14" s="1126" t="s">
        <v>927</v>
      </c>
      <c r="Q14" s="1126" t="s">
        <v>539</v>
      </c>
      <c r="R14" s="1126" t="s">
        <v>928</v>
      </c>
      <c r="S14" s="361" t="s">
        <v>544</v>
      </c>
      <c r="T14" s="361" t="s">
        <v>277</v>
      </c>
      <c r="U14" s="361" t="s">
        <v>278</v>
      </c>
      <c r="V14" s="361" t="s">
        <v>279</v>
      </c>
      <c r="W14" s="361" t="s">
        <v>278</v>
      </c>
      <c r="X14" s="361" t="s">
        <v>280</v>
      </c>
      <c r="Y14" s="361" t="s">
        <v>278</v>
      </c>
      <c r="Z14" s="364" t="s">
        <v>545</v>
      </c>
      <c r="AA14" s="364" t="s">
        <v>929</v>
      </c>
      <c r="AB14" s="944"/>
      <c r="AC14" s="944"/>
      <c r="AD14" s="944"/>
      <c r="AE14" s="944"/>
      <c r="AF14" s="944"/>
      <c r="AG14" s="944"/>
      <c r="AH14" s="944"/>
      <c r="AI14" s="952"/>
      <c r="AJ14" s="944"/>
      <c r="AK14" s="944"/>
      <c r="AL14" s="944"/>
      <c r="AM14" s="952"/>
      <c r="AN14" s="944"/>
      <c r="AO14" s="944"/>
      <c r="AP14" s="944"/>
      <c r="AQ14" s="952"/>
      <c r="AR14" s="944"/>
      <c r="AS14" s="952"/>
      <c r="AT14" s="944"/>
      <c r="AU14" s="944"/>
    </row>
    <row r="15" spans="1:47" ht="15">
      <c r="A15" s="67" t="s">
        <v>42</v>
      </c>
      <c r="B15" s="67" t="s">
        <v>43</v>
      </c>
      <c r="C15" s="394">
        <v>2110</v>
      </c>
      <c r="D15" s="374" t="s">
        <v>930</v>
      </c>
      <c r="E15" s="9">
        <v>50000</v>
      </c>
      <c r="G15" s="9">
        <f>E15+F15</f>
        <v>50000</v>
      </c>
      <c r="I15" s="9">
        <f>G15+H15</f>
        <v>50000</v>
      </c>
      <c r="K15" s="9">
        <f>I15+J15</f>
        <v>50000</v>
      </c>
      <c r="M15" s="1127">
        <v>55000</v>
      </c>
      <c r="N15" s="90">
        <v>-5000</v>
      </c>
      <c r="O15" s="9">
        <f>M15+N15</f>
        <v>50000</v>
      </c>
      <c r="P15" s="90"/>
      <c r="Q15" s="9">
        <f>O15+P15</f>
        <v>50000</v>
      </c>
      <c r="R15" s="90"/>
      <c r="S15" s="9">
        <v>20000</v>
      </c>
      <c r="T15" s="9"/>
      <c r="U15" s="9">
        <f>S15+T15</f>
        <v>20000</v>
      </c>
      <c r="V15" s="9"/>
      <c r="W15" s="9">
        <f>U15+V15</f>
        <v>20000</v>
      </c>
      <c r="X15" s="9"/>
      <c r="Y15" s="9">
        <f>W15+X15</f>
        <v>20000</v>
      </c>
      <c r="Z15" s="372"/>
      <c r="AA15" s="10">
        <v>30000</v>
      </c>
      <c r="AB15" s="90"/>
      <c r="AC15" s="9">
        <f>AA15+AB15</f>
        <v>30000</v>
      </c>
      <c r="AD15" s="10"/>
      <c r="AE15" s="10">
        <f>AC15+AD15</f>
        <v>30000</v>
      </c>
      <c r="AF15" s="9"/>
      <c r="AG15" s="9">
        <f>AE15+AF15</f>
        <v>30000</v>
      </c>
      <c r="AH15" s="9"/>
      <c r="AI15" s="9">
        <f>AG15+AH15</f>
        <v>30000</v>
      </c>
      <c r="AJ15" s="9"/>
      <c r="AK15" s="9">
        <f>AI15+AJ15</f>
        <v>30000</v>
      </c>
      <c r="AL15" s="9"/>
      <c r="AM15" s="9">
        <f>AK15+AL15</f>
        <v>30000</v>
      </c>
      <c r="AN15" s="9"/>
      <c r="AO15" s="9">
        <f>AM15+AN15</f>
        <v>30000</v>
      </c>
      <c r="AP15" s="9"/>
      <c r="AQ15" s="90">
        <f>AO15+AP15</f>
        <v>30000</v>
      </c>
      <c r="AR15" s="10"/>
      <c r="AS15" s="10">
        <f>AQ15+AR15</f>
        <v>30000</v>
      </c>
      <c r="AT15" s="90"/>
      <c r="AU15" s="9">
        <f>AS15+AT15</f>
        <v>30000</v>
      </c>
    </row>
    <row r="16" spans="1:47" ht="15">
      <c r="A16" s="68"/>
      <c r="B16" s="68"/>
      <c r="C16" s="390"/>
      <c r="D16" s="372" t="s">
        <v>227</v>
      </c>
      <c r="E16" s="10"/>
      <c r="G16" s="10"/>
      <c r="I16" s="10"/>
      <c r="K16" s="10"/>
      <c r="M16" s="1128"/>
      <c r="N16" s="90"/>
      <c r="O16" s="10"/>
      <c r="P16" s="90"/>
      <c r="Q16" s="10"/>
      <c r="R16" s="90"/>
      <c r="S16" s="10"/>
      <c r="T16" s="10"/>
      <c r="U16" s="10"/>
      <c r="V16" s="10"/>
      <c r="W16" s="10"/>
      <c r="X16" s="10"/>
      <c r="Y16" s="10"/>
      <c r="Z16" s="372"/>
      <c r="AA16" s="10"/>
      <c r="AB16" s="9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90"/>
      <c r="AR16" s="10"/>
      <c r="AS16" s="10"/>
      <c r="AT16" s="90"/>
      <c r="AU16" s="10"/>
    </row>
    <row r="17" spans="1:47" ht="15.75">
      <c r="A17" s="1129"/>
      <c r="B17" s="904"/>
      <c r="C17" s="904"/>
      <c r="D17" s="843"/>
      <c r="E17" s="46">
        <v>50000</v>
      </c>
      <c r="F17" s="383"/>
      <c r="G17" s="384">
        <f>E17+F17</f>
        <v>50000</v>
      </c>
      <c r="H17" s="383"/>
      <c r="I17" s="384">
        <f>G17+H17</f>
        <v>50000</v>
      </c>
      <c r="J17" s="383"/>
      <c r="K17" s="46">
        <f>I17+J17</f>
        <v>50000</v>
      </c>
      <c r="L17" s="383"/>
      <c r="M17" s="1130">
        <f>M15</f>
        <v>55000</v>
      </c>
      <c r="N17" s="1131">
        <f>N15</f>
        <v>-5000</v>
      </c>
      <c r="O17" s="1130">
        <f>O15</f>
        <v>50000</v>
      </c>
      <c r="P17" s="1131"/>
      <c r="Q17" s="1130">
        <f>Q15</f>
        <v>50000</v>
      </c>
      <c r="R17" s="1131"/>
      <c r="S17" s="1130">
        <f>S15</f>
        <v>20000</v>
      </c>
      <c r="T17" s="1130"/>
      <c r="U17" s="1130">
        <f>U15</f>
        <v>20000</v>
      </c>
      <c r="V17" s="1130"/>
      <c r="W17" s="1130">
        <f>W15</f>
        <v>20000</v>
      </c>
      <c r="X17" s="1130"/>
      <c r="Y17" s="1130">
        <f>Y15</f>
        <v>20000</v>
      </c>
      <c r="Z17" s="1130"/>
      <c r="AA17" s="1130">
        <f>AA15</f>
        <v>30000</v>
      </c>
      <c r="AB17" s="97"/>
      <c r="AC17" s="97">
        <f>AA17+AB17</f>
        <v>30000</v>
      </c>
      <c r="AD17" s="20"/>
      <c r="AE17" s="20">
        <f>AC17+AD17</f>
        <v>30000</v>
      </c>
      <c r="AF17" s="20"/>
      <c r="AG17" s="20">
        <f>AE17+AF17</f>
        <v>30000</v>
      </c>
      <c r="AH17" s="20"/>
      <c r="AI17" s="20">
        <f aca="true" t="shared" si="0" ref="AI17:AI55">AG17+AH17</f>
        <v>30000</v>
      </c>
      <c r="AJ17" s="20"/>
      <c r="AK17" s="20">
        <f>AI17+AJ17</f>
        <v>30000</v>
      </c>
      <c r="AL17" s="20"/>
      <c r="AM17" s="20">
        <f aca="true" t="shared" si="1" ref="AM17:AM60">AK17+AL17</f>
        <v>30000</v>
      </c>
      <c r="AN17" s="20"/>
      <c r="AO17" s="20">
        <f aca="true" t="shared" si="2" ref="AO17:AO60">AM17+AN17</f>
        <v>30000</v>
      </c>
      <c r="AP17" s="20"/>
      <c r="AQ17" s="1132">
        <f aca="true" t="shared" si="3" ref="AQ17:AQ60">AO17+AP17</f>
        <v>30000</v>
      </c>
      <c r="AR17" s="20"/>
      <c r="AS17" s="20">
        <f aca="true" t="shared" si="4" ref="AS17:AS60">AQ17+AR17</f>
        <v>30000</v>
      </c>
      <c r="AT17" s="97"/>
      <c r="AU17" s="20">
        <f aca="true" t="shared" si="5" ref="AU17:AU60">AS17+AT17</f>
        <v>30000</v>
      </c>
    </row>
    <row r="18" spans="1:47" ht="15">
      <c r="A18" s="68" t="s">
        <v>931</v>
      </c>
      <c r="B18" s="68" t="s">
        <v>932</v>
      </c>
      <c r="C18" s="390">
        <v>2110</v>
      </c>
      <c r="D18" s="374" t="s">
        <v>930</v>
      </c>
      <c r="E18" s="10">
        <v>50000</v>
      </c>
      <c r="G18" s="10">
        <f>E18+F18</f>
        <v>50000</v>
      </c>
      <c r="I18" s="10">
        <f>G18+H18</f>
        <v>50000</v>
      </c>
      <c r="K18" s="10">
        <f>I18+J18</f>
        <v>50000</v>
      </c>
      <c r="M18" s="1128">
        <v>50000</v>
      </c>
      <c r="N18" s="90">
        <v>-10000</v>
      </c>
      <c r="O18" s="10">
        <f>M18+N18</f>
        <v>40000</v>
      </c>
      <c r="P18" s="90"/>
      <c r="Q18" s="10">
        <f>O18+P18</f>
        <v>40000</v>
      </c>
      <c r="R18" s="90"/>
      <c r="S18" s="10">
        <v>71000</v>
      </c>
      <c r="T18" s="10"/>
      <c r="U18" s="10">
        <f>S18+T18</f>
        <v>71000</v>
      </c>
      <c r="V18" s="10"/>
      <c r="W18" s="10">
        <f>U18+V18</f>
        <v>71000</v>
      </c>
      <c r="X18" s="10"/>
      <c r="Y18" s="10">
        <f>W18+X18</f>
        <v>71000</v>
      </c>
      <c r="Z18" s="372"/>
      <c r="AA18" s="10">
        <v>75000</v>
      </c>
      <c r="AB18" s="90"/>
      <c r="AC18" s="77">
        <f>AA18+AB18</f>
        <v>75000</v>
      </c>
      <c r="AD18" s="10">
        <v>17979</v>
      </c>
      <c r="AE18" s="77">
        <f>AC18+AD18+AD19</f>
        <v>92979</v>
      </c>
      <c r="AF18" s="10"/>
      <c r="AG18" s="10">
        <f>AE18+AF18</f>
        <v>92979</v>
      </c>
      <c r="AH18" s="10">
        <v>13398</v>
      </c>
      <c r="AI18" s="10">
        <f t="shared" si="0"/>
        <v>106377</v>
      </c>
      <c r="AJ18" s="10"/>
      <c r="AK18" s="10">
        <f>AI18+AJ18</f>
        <v>106377</v>
      </c>
      <c r="AL18" s="10">
        <v>43277</v>
      </c>
      <c r="AM18" s="10">
        <f t="shared" si="1"/>
        <v>149654</v>
      </c>
      <c r="AN18" s="10"/>
      <c r="AO18" s="10">
        <f t="shared" si="2"/>
        <v>149654</v>
      </c>
      <c r="AP18" s="10"/>
      <c r="AQ18" s="90">
        <f t="shared" si="3"/>
        <v>149654</v>
      </c>
      <c r="AR18" s="10">
        <v>27155</v>
      </c>
      <c r="AS18" s="10">
        <f t="shared" si="4"/>
        <v>176809</v>
      </c>
      <c r="AT18" s="90">
        <v>16200</v>
      </c>
      <c r="AU18" s="10">
        <f t="shared" si="5"/>
        <v>193009</v>
      </c>
    </row>
    <row r="19" spans="1:47" ht="15">
      <c r="A19" s="390"/>
      <c r="B19" s="390"/>
      <c r="C19" s="390"/>
      <c r="D19" s="372" t="s">
        <v>227</v>
      </c>
      <c r="E19" s="372"/>
      <c r="G19" s="10"/>
      <c r="I19" s="10"/>
      <c r="K19" s="72"/>
      <c r="M19" s="1128"/>
      <c r="N19" s="90"/>
      <c r="O19" s="10"/>
      <c r="P19" s="90"/>
      <c r="Q19" s="10"/>
      <c r="R19" s="90"/>
      <c r="S19" s="10"/>
      <c r="T19" s="10"/>
      <c r="U19" s="10"/>
      <c r="V19" s="10"/>
      <c r="W19" s="10"/>
      <c r="X19" s="10"/>
      <c r="Y19" s="10"/>
      <c r="Z19" s="372"/>
      <c r="AA19" s="10"/>
      <c r="AB19" s="90"/>
      <c r="AC19" s="1133"/>
      <c r="AD19" s="10"/>
      <c r="AE19" s="1133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90"/>
      <c r="AR19" s="10"/>
      <c r="AS19" s="10"/>
      <c r="AT19" s="90"/>
      <c r="AU19" s="10"/>
    </row>
    <row r="20" spans="1:47" ht="15.75">
      <c r="A20" s="1129"/>
      <c r="B20" s="904"/>
      <c r="C20" s="904"/>
      <c r="D20" s="1134"/>
      <c r="E20" s="46">
        <v>50000</v>
      </c>
      <c r="F20" s="383"/>
      <c r="G20" s="384">
        <f>E20+F20</f>
        <v>50000</v>
      </c>
      <c r="H20" s="383"/>
      <c r="I20" s="384">
        <f>G20+H20</f>
        <v>50000</v>
      </c>
      <c r="J20" s="383"/>
      <c r="K20" s="46">
        <f>I20+J20</f>
        <v>50000</v>
      </c>
      <c r="L20" s="383"/>
      <c r="M20" s="1130">
        <f>M18</f>
        <v>50000</v>
      </c>
      <c r="N20" s="1131">
        <f>N18</f>
        <v>-10000</v>
      </c>
      <c r="O20" s="1130">
        <f>O18</f>
        <v>40000</v>
      </c>
      <c r="P20" s="1131"/>
      <c r="Q20" s="1130">
        <f>Q18</f>
        <v>40000</v>
      </c>
      <c r="R20" s="1131"/>
      <c r="S20" s="1130">
        <f>S18</f>
        <v>71000</v>
      </c>
      <c r="T20" s="1130"/>
      <c r="U20" s="1130">
        <f>U18</f>
        <v>71000</v>
      </c>
      <c r="V20" s="1130"/>
      <c r="W20" s="1130">
        <f>W18</f>
        <v>71000</v>
      </c>
      <c r="X20" s="1130"/>
      <c r="Y20" s="1130">
        <f>Y18</f>
        <v>71000</v>
      </c>
      <c r="Z20" s="1130"/>
      <c r="AA20" s="1130">
        <f>AA18</f>
        <v>75000</v>
      </c>
      <c r="AB20" s="97"/>
      <c r="AC20" s="97">
        <f>AA20+AB20</f>
        <v>75000</v>
      </c>
      <c r="AD20" s="20">
        <v>17979</v>
      </c>
      <c r="AE20" s="20">
        <f>AC20+AD20</f>
        <v>92979</v>
      </c>
      <c r="AF20" s="20"/>
      <c r="AG20" s="20">
        <f>AE20+AF20</f>
        <v>92979</v>
      </c>
      <c r="AH20" s="20">
        <v>13398</v>
      </c>
      <c r="AI20" s="20">
        <f t="shared" si="0"/>
        <v>106377</v>
      </c>
      <c r="AJ20" s="20"/>
      <c r="AK20" s="20">
        <f>AI20+AJ20</f>
        <v>106377</v>
      </c>
      <c r="AL20" s="20">
        <f>SUM(AL18:AL19)</f>
        <v>43277</v>
      </c>
      <c r="AM20" s="20">
        <f t="shared" si="1"/>
        <v>149654</v>
      </c>
      <c r="AN20" s="20">
        <f>SUM(AN18:AN19)</f>
        <v>0</v>
      </c>
      <c r="AO20" s="20">
        <f t="shared" si="2"/>
        <v>149654</v>
      </c>
      <c r="AP20" s="20"/>
      <c r="AQ20" s="1132">
        <f t="shared" si="3"/>
        <v>149654</v>
      </c>
      <c r="AR20" s="20">
        <f>SUM(AR18:AR19)</f>
        <v>27155</v>
      </c>
      <c r="AS20" s="20">
        <f t="shared" si="4"/>
        <v>176809</v>
      </c>
      <c r="AT20" s="97">
        <f>AT18</f>
        <v>16200</v>
      </c>
      <c r="AU20" s="20">
        <f t="shared" si="5"/>
        <v>193009</v>
      </c>
    </row>
    <row r="21" spans="1:47" ht="15">
      <c r="A21" s="390">
        <v>710</v>
      </c>
      <c r="B21" s="390">
        <v>71013</v>
      </c>
      <c r="C21" s="398">
        <v>2110</v>
      </c>
      <c r="D21" s="374" t="s">
        <v>930</v>
      </c>
      <c r="E21" s="42">
        <v>80000</v>
      </c>
      <c r="G21" s="9">
        <f>E21+F21</f>
        <v>80000</v>
      </c>
      <c r="I21" s="10">
        <f>G21+H21</f>
        <v>80000</v>
      </c>
      <c r="K21" s="10">
        <f>I21+J21</f>
        <v>80000</v>
      </c>
      <c r="M21" s="1127">
        <v>70000</v>
      </c>
      <c r="N21" s="90">
        <v>-30000</v>
      </c>
      <c r="O21" s="10">
        <f>M21+N21</f>
        <v>40000</v>
      </c>
      <c r="P21" s="90"/>
      <c r="Q21" s="10">
        <f>O21+P21</f>
        <v>40000</v>
      </c>
      <c r="R21" s="90"/>
      <c r="S21" s="10">
        <v>45000</v>
      </c>
      <c r="T21" s="10">
        <v>-10000</v>
      </c>
      <c r="U21" s="10">
        <f>S21+T21</f>
        <v>35000</v>
      </c>
      <c r="V21" s="10"/>
      <c r="W21" s="10">
        <f>U21+V21</f>
        <v>35000</v>
      </c>
      <c r="X21" s="10"/>
      <c r="Y21" s="10">
        <f>W21+X21</f>
        <v>35000</v>
      </c>
      <c r="Z21" s="372"/>
      <c r="AA21" s="10">
        <v>33000</v>
      </c>
      <c r="AB21" s="90"/>
      <c r="AC21" s="10">
        <f>AA21+AB21</f>
        <v>33000</v>
      </c>
      <c r="AD21" s="10"/>
      <c r="AE21" s="10">
        <f>AC21+AD21</f>
        <v>33000</v>
      </c>
      <c r="AF21" s="10"/>
      <c r="AG21" s="10">
        <f>AE21+AF21</f>
        <v>33000</v>
      </c>
      <c r="AH21" s="10"/>
      <c r="AI21" s="10">
        <f t="shared" si="0"/>
        <v>33000</v>
      </c>
      <c r="AJ21" s="413"/>
      <c r="AK21" s="413">
        <f>AI21+AJ21</f>
        <v>33000</v>
      </c>
      <c r="AL21" s="10"/>
      <c r="AM21" s="10">
        <f t="shared" si="1"/>
        <v>33000</v>
      </c>
      <c r="AN21" s="10"/>
      <c r="AO21" s="10">
        <f t="shared" si="2"/>
        <v>33000</v>
      </c>
      <c r="AP21" s="10"/>
      <c r="AQ21" s="90">
        <f t="shared" si="3"/>
        <v>33000</v>
      </c>
      <c r="AR21" s="10"/>
      <c r="AS21" s="10">
        <f t="shared" si="4"/>
        <v>33000</v>
      </c>
      <c r="AT21" s="90"/>
      <c r="AU21" s="10">
        <f t="shared" si="5"/>
        <v>33000</v>
      </c>
    </row>
    <row r="22" spans="1:47" ht="15">
      <c r="A22" s="390"/>
      <c r="B22" s="390"/>
      <c r="C22" s="398"/>
      <c r="D22" s="372" t="s">
        <v>227</v>
      </c>
      <c r="E22" s="406"/>
      <c r="G22" s="10"/>
      <c r="I22" s="10"/>
      <c r="K22" s="10"/>
      <c r="M22" s="1128"/>
      <c r="N22" s="90"/>
      <c r="O22" s="10"/>
      <c r="P22" s="90"/>
      <c r="Q22" s="10"/>
      <c r="R22" s="90"/>
      <c r="S22" s="10"/>
      <c r="T22" s="10"/>
      <c r="U22" s="10"/>
      <c r="V22" s="10"/>
      <c r="W22" s="10"/>
      <c r="X22" s="10"/>
      <c r="Y22" s="10"/>
      <c r="Z22" s="372"/>
      <c r="AA22" s="10"/>
      <c r="AB22" s="9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90"/>
      <c r="AR22" s="10"/>
      <c r="AS22" s="10"/>
      <c r="AT22" s="90"/>
      <c r="AU22" s="10"/>
    </row>
    <row r="23" spans="1:47" ht="15">
      <c r="A23" s="390"/>
      <c r="B23" s="390">
        <v>71014</v>
      </c>
      <c r="C23" s="398">
        <v>2110</v>
      </c>
      <c r="D23" s="372" t="s">
        <v>930</v>
      </c>
      <c r="E23" s="42">
        <v>70000</v>
      </c>
      <c r="G23" s="10">
        <f>E23+F23</f>
        <v>70000</v>
      </c>
      <c r="I23" s="10">
        <f>G23+H23</f>
        <v>70000</v>
      </c>
      <c r="K23" s="10">
        <f>I23+J23</f>
        <v>70000</v>
      </c>
      <c r="M23" s="1128">
        <v>90000</v>
      </c>
      <c r="N23" s="90">
        <v>-35000</v>
      </c>
      <c r="O23" s="10">
        <f>M23+N23</f>
        <v>55000</v>
      </c>
      <c r="P23" s="90"/>
      <c r="Q23" s="10">
        <f>O23+P23</f>
        <v>55000</v>
      </c>
      <c r="R23" s="90"/>
      <c r="S23" s="10">
        <v>40000</v>
      </c>
      <c r="T23" s="10"/>
      <c r="U23" s="10">
        <f>S23+T23</f>
        <v>40000</v>
      </c>
      <c r="V23" s="10"/>
      <c r="W23" s="10">
        <f>U23+V23</f>
        <v>40000</v>
      </c>
      <c r="X23" s="10"/>
      <c r="Y23" s="10">
        <f>W23+X23</f>
        <v>40000</v>
      </c>
      <c r="Z23" s="372"/>
      <c r="AA23" s="10">
        <v>40000</v>
      </c>
      <c r="AB23" s="90"/>
      <c r="AC23" s="10">
        <f>AA23+AB23</f>
        <v>40000</v>
      </c>
      <c r="AD23" s="10"/>
      <c r="AE23" s="10">
        <f>AC23+AD23</f>
        <v>40000</v>
      </c>
      <c r="AF23" s="10"/>
      <c r="AG23" s="10">
        <f>AE23+AF23</f>
        <v>40000</v>
      </c>
      <c r="AH23" s="10"/>
      <c r="AI23" s="10">
        <f t="shared" si="0"/>
        <v>40000</v>
      </c>
      <c r="AJ23" s="10"/>
      <c r="AK23" s="10">
        <f>AI23+AJ23</f>
        <v>40000</v>
      </c>
      <c r="AL23" s="10"/>
      <c r="AM23" s="10">
        <f t="shared" si="1"/>
        <v>40000</v>
      </c>
      <c r="AN23" s="10"/>
      <c r="AO23" s="10">
        <f t="shared" si="2"/>
        <v>40000</v>
      </c>
      <c r="AP23" s="10"/>
      <c r="AQ23" s="90">
        <f t="shared" si="3"/>
        <v>40000</v>
      </c>
      <c r="AR23" s="10"/>
      <c r="AS23" s="10">
        <f t="shared" si="4"/>
        <v>40000</v>
      </c>
      <c r="AT23" s="90"/>
      <c r="AU23" s="10">
        <f t="shared" si="5"/>
        <v>40000</v>
      </c>
    </row>
    <row r="24" spans="1:47" ht="15">
      <c r="A24" s="390"/>
      <c r="B24" s="390"/>
      <c r="C24" s="398"/>
      <c r="D24" s="372" t="s">
        <v>227</v>
      </c>
      <c r="E24" s="406"/>
      <c r="G24" s="10"/>
      <c r="I24" s="10"/>
      <c r="K24" s="10"/>
      <c r="M24" s="1128"/>
      <c r="N24" s="90"/>
      <c r="O24" s="10"/>
      <c r="P24" s="90"/>
      <c r="Q24" s="10"/>
      <c r="R24" s="90"/>
      <c r="S24" s="10"/>
      <c r="T24" s="10"/>
      <c r="U24" s="10"/>
      <c r="V24" s="10"/>
      <c r="W24" s="10"/>
      <c r="X24" s="10"/>
      <c r="Y24" s="10"/>
      <c r="Z24" s="372"/>
      <c r="AA24" s="10"/>
      <c r="AB24" s="9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90"/>
      <c r="AR24" s="10"/>
      <c r="AS24" s="10"/>
      <c r="AT24" s="90"/>
      <c r="AU24" s="10"/>
    </row>
    <row r="25" spans="1:47" ht="15">
      <c r="A25" s="390"/>
      <c r="B25" s="390">
        <v>71015</v>
      </c>
      <c r="C25" s="398">
        <v>2110</v>
      </c>
      <c r="D25" s="372" t="s">
        <v>930</v>
      </c>
      <c r="E25" s="42">
        <v>85000</v>
      </c>
      <c r="G25" s="10">
        <f>E25+F25</f>
        <v>85000</v>
      </c>
      <c r="I25" s="10">
        <f>G25+H25</f>
        <v>85000</v>
      </c>
      <c r="K25" s="10">
        <f>I25+J25</f>
        <v>85000</v>
      </c>
      <c r="M25" s="1128">
        <v>80000</v>
      </c>
      <c r="N25" s="90">
        <v>-5000</v>
      </c>
      <c r="O25" s="10">
        <f>M25+N25</f>
        <v>75000</v>
      </c>
      <c r="P25" s="90"/>
      <c r="Q25" s="10">
        <f>O25+P25</f>
        <v>75000</v>
      </c>
      <c r="R25" s="90"/>
      <c r="S25" s="10">
        <v>184000</v>
      </c>
      <c r="T25" s="10"/>
      <c r="U25" s="10">
        <f>S25+T25</f>
        <v>184000</v>
      </c>
      <c r="V25" s="10"/>
      <c r="W25" s="10">
        <f>U25+V25</f>
        <v>184000</v>
      </c>
      <c r="X25" s="10"/>
      <c r="Y25" s="10">
        <f>W25+X25</f>
        <v>184000</v>
      </c>
      <c r="Z25" s="372"/>
      <c r="AA25" s="10">
        <v>383280</v>
      </c>
      <c r="AB25" s="90"/>
      <c r="AC25" s="10">
        <f>AA25+AB25</f>
        <v>383280</v>
      </c>
      <c r="AD25" s="10"/>
      <c r="AE25" s="10">
        <f>AC25+AD25</f>
        <v>383280</v>
      </c>
      <c r="AF25" s="10"/>
      <c r="AG25" s="10">
        <f>AE25+AF25</f>
        <v>383280</v>
      </c>
      <c r="AH25" s="10"/>
      <c r="AI25" s="10">
        <f t="shared" si="0"/>
        <v>383280</v>
      </c>
      <c r="AJ25" s="10"/>
      <c r="AK25" s="10">
        <f>AI25+AJ25</f>
        <v>383280</v>
      </c>
      <c r="AL25" s="10"/>
      <c r="AM25" s="10">
        <f t="shared" si="1"/>
        <v>383280</v>
      </c>
      <c r="AN25" s="10">
        <v>6193</v>
      </c>
      <c r="AO25" s="10">
        <f t="shared" si="2"/>
        <v>389473</v>
      </c>
      <c r="AP25" s="10"/>
      <c r="AQ25" s="90">
        <f t="shared" si="3"/>
        <v>389473</v>
      </c>
      <c r="AR25" s="10">
        <v>13320</v>
      </c>
      <c r="AS25" s="10">
        <f t="shared" si="4"/>
        <v>402793</v>
      </c>
      <c r="AT25" s="90"/>
      <c r="AU25" s="10">
        <f t="shared" si="5"/>
        <v>402793</v>
      </c>
    </row>
    <row r="26" spans="1:47" ht="15">
      <c r="A26" s="390"/>
      <c r="B26" s="390"/>
      <c r="C26" s="398"/>
      <c r="D26" s="372" t="s">
        <v>227</v>
      </c>
      <c r="E26" s="406"/>
      <c r="G26" s="10"/>
      <c r="I26" s="10"/>
      <c r="K26" s="10"/>
      <c r="M26" s="1128"/>
      <c r="N26" s="90"/>
      <c r="O26" s="10"/>
      <c r="P26" s="90"/>
      <c r="Q26" s="10"/>
      <c r="R26" s="90"/>
      <c r="S26" s="10"/>
      <c r="T26" s="10"/>
      <c r="U26" s="10"/>
      <c r="V26" s="10"/>
      <c r="W26" s="10"/>
      <c r="X26" s="10"/>
      <c r="Y26" s="10"/>
      <c r="Z26" s="372"/>
      <c r="AA26" s="10"/>
      <c r="AB26" s="9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90"/>
      <c r="AR26" s="10"/>
      <c r="AS26" s="10"/>
      <c r="AT26" s="90"/>
      <c r="AU26" s="10"/>
    </row>
    <row r="27" spans="1:47" ht="15">
      <c r="A27" s="398"/>
      <c r="B27" s="390"/>
      <c r="C27" s="398">
        <v>6410</v>
      </c>
      <c r="D27" s="372" t="s">
        <v>933</v>
      </c>
      <c r="E27" s="406"/>
      <c r="G27" s="379"/>
      <c r="I27" s="379"/>
      <c r="K27" s="10"/>
      <c r="M27" s="1128"/>
      <c r="N27" s="90"/>
      <c r="O27" s="10"/>
      <c r="P27" s="90"/>
      <c r="Q27" s="10"/>
      <c r="R27" s="90"/>
      <c r="S27" s="10">
        <v>7000</v>
      </c>
      <c r="T27" s="10"/>
      <c r="U27" s="10">
        <f>S27+T27</f>
        <v>7000</v>
      </c>
      <c r="V27" s="10"/>
      <c r="W27" s="10">
        <f>U27+V27</f>
        <v>7000</v>
      </c>
      <c r="X27" s="10"/>
      <c r="Y27" s="10">
        <v>7000</v>
      </c>
      <c r="Z27" s="372"/>
      <c r="AA27" s="10">
        <v>7000</v>
      </c>
      <c r="AB27" s="90"/>
      <c r="AC27" s="10">
        <f>AA27+AB27</f>
        <v>7000</v>
      </c>
      <c r="AD27" s="10"/>
      <c r="AE27" s="10">
        <f>AC27+AD27</f>
        <v>7000</v>
      </c>
      <c r="AF27" s="10"/>
      <c r="AG27" s="10">
        <f>AE27+AF27</f>
        <v>7000</v>
      </c>
      <c r="AH27" s="10"/>
      <c r="AI27" s="10">
        <f t="shared" si="0"/>
        <v>7000</v>
      </c>
      <c r="AJ27" s="10"/>
      <c r="AK27" s="10">
        <f>AI27+AJ27</f>
        <v>7000</v>
      </c>
      <c r="AL27" s="10"/>
      <c r="AM27" s="10">
        <f t="shared" si="1"/>
        <v>7000</v>
      </c>
      <c r="AN27" s="10"/>
      <c r="AO27" s="10">
        <f t="shared" si="2"/>
        <v>7000</v>
      </c>
      <c r="AP27" s="10"/>
      <c r="AQ27" s="90">
        <f t="shared" si="3"/>
        <v>7000</v>
      </c>
      <c r="AR27" s="10"/>
      <c r="AS27" s="10">
        <f t="shared" si="4"/>
        <v>7000</v>
      </c>
      <c r="AT27" s="90"/>
      <c r="AU27" s="10">
        <f t="shared" si="5"/>
        <v>7000</v>
      </c>
    </row>
    <row r="28" spans="1:47" ht="15">
      <c r="A28" s="398"/>
      <c r="B28" s="392"/>
      <c r="C28" s="399"/>
      <c r="D28" s="400" t="s">
        <v>934</v>
      </c>
      <c r="E28" s="406"/>
      <c r="G28" s="379"/>
      <c r="I28" s="379"/>
      <c r="K28" s="10"/>
      <c r="M28" s="1128"/>
      <c r="N28" s="90"/>
      <c r="O28" s="10"/>
      <c r="P28" s="90"/>
      <c r="Q28" s="10"/>
      <c r="R28" s="90"/>
      <c r="S28" s="10"/>
      <c r="T28" s="10"/>
      <c r="U28" s="10"/>
      <c r="V28" s="10"/>
      <c r="W28" s="10"/>
      <c r="X28" s="10"/>
      <c r="Y28" s="10"/>
      <c r="Z28" s="372"/>
      <c r="AA28" s="10"/>
      <c r="AB28" s="9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90"/>
      <c r="AR28" s="10"/>
      <c r="AS28" s="10"/>
      <c r="AT28" s="90"/>
      <c r="AU28" s="10"/>
    </row>
    <row r="29" spans="1:47" ht="15.75">
      <c r="A29" s="1129"/>
      <c r="B29" s="904"/>
      <c r="C29" s="904"/>
      <c r="D29" s="853"/>
      <c r="E29" s="46">
        <f>E21+E23+E25</f>
        <v>235000</v>
      </c>
      <c r="F29" s="383"/>
      <c r="G29" s="384">
        <f>E29+F29</f>
        <v>235000</v>
      </c>
      <c r="H29" s="383"/>
      <c r="I29" s="384">
        <f>G29+H29</f>
        <v>235000</v>
      </c>
      <c r="J29" s="383"/>
      <c r="K29" s="46">
        <f>I29+J29</f>
        <v>235000</v>
      </c>
      <c r="L29" s="383"/>
      <c r="M29" s="1130">
        <f>M25+M23+M21</f>
        <v>240000</v>
      </c>
      <c r="N29" s="1131">
        <f>N25+N23+N21</f>
        <v>-70000</v>
      </c>
      <c r="O29" s="1130">
        <f>O25+O23+O21</f>
        <v>170000</v>
      </c>
      <c r="P29" s="1131"/>
      <c r="Q29" s="1130">
        <f>Q25+Q23+Q21</f>
        <v>170000</v>
      </c>
      <c r="R29" s="1131"/>
      <c r="S29" s="1130">
        <f>S25+S23+S21+S27</f>
        <v>276000</v>
      </c>
      <c r="T29" s="1130">
        <f>T25+T23+T21+T27</f>
        <v>-10000</v>
      </c>
      <c r="U29" s="1130">
        <f>U25+U23+U21+U27</f>
        <v>266000</v>
      </c>
      <c r="V29" s="1130"/>
      <c r="W29" s="1130">
        <f>W25+W23+W21+W27</f>
        <v>266000</v>
      </c>
      <c r="X29" s="1130"/>
      <c r="Y29" s="1130">
        <f>Y25+Y23+Y21+Y27</f>
        <v>266000</v>
      </c>
      <c r="Z29" s="1130"/>
      <c r="AA29" s="1130">
        <f>AA25+AA23+AA21+AA27</f>
        <v>463280</v>
      </c>
      <c r="AB29" s="97"/>
      <c r="AC29" s="97">
        <f>AA29+AB29</f>
        <v>463280</v>
      </c>
      <c r="AD29" s="20"/>
      <c r="AE29" s="20">
        <f>AC29+AD29</f>
        <v>463280</v>
      </c>
      <c r="AF29" s="20"/>
      <c r="AG29" s="20">
        <f>AE29+AF29</f>
        <v>463280</v>
      </c>
      <c r="AH29" s="20"/>
      <c r="AI29" s="20">
        <f t="shared" si="0"/>
        <v>463280</v>
      </c>
      <c r="AJ29" s="20"/>
      <c r="AK29" s="20">
        <f>AI29+AJ29</f>
        <v>463280</v>
      </c>
      <c r="AL29" s="20"/>
      <c r="AM29" s="20">
        <f t="shared" si="1"/>
        <v>463280</v>
      </c>
      <c r="AN29" s="20">
        <f>SUM(AN21:AN28)</f>
        <v>6193</v>
      </c>
      <c r="AO29" s="20">
        <f t="shared" si="2"/>
        <v>469473</v>
      </c>
      <c r="AP29" s="20"/>
      <c r="AQ29" s="1132">
        <f t="shared" si="3"/>
        <v>469473</v>
      </c>
      <c r="AR29" s="20">
        <f>SUM(AR21:AR28)</f>
        <v>13320</v>
      </c>
      <c r="AS29" s="20">
        <f t="shared" si="4"/>
        <v>482793</v>
      </c>
      <c r="AT29" s="97"/>
      <c r="AU29" s="20">
        <f t="shared" si="5"/>
        <v>482793</v>
      </c>
    </row>
    <row r="30" spans="1:47" ht="15">
      <c r="A30" s="390">
        <v>750</v>
      </c>
      <c r="B30" s="390">
        <v>75011</v>
      </c>
      <c r="C30" s="398">
        <v>2110</v>
      </c>
      <c r="D30" s="374" t="s">
        <v>930</v>
      </c>
      <c r="E30" s="42">
        <v>126816</v>
      </c>
      <c r="G30" s="10">
        <f>E30+F30</f>
        <v>126816</v>
      </c>
      <c r="I30" s="9">
        <v>119824</v>
      </c>
      <c r="J30" s="90"/>
      <c r="K30" s="9">
        <f>I30+J30</f>
        <v>119824</v>
      </c>
      <c r="M30" s="1127">
        <v>113832</v>
      </c>
      <c r="N30" s="90"/>
      <c r="O30" s="10">
        <f>M30+N30</f>
        <v>113832</v>
      </c>
      <c r="P30" s="90"/>
      <c r="Q30" s="10">
        <f>O30+P30</f>
        <v>113832</v>
      </c>
      <c r="R30" s="90"/>
      <c r="S30" s="10">
        <v>125595</v>
      </c>
      <c r="T30" s="10"/>
      <c r="U30" s="10">
        <f>S30+T30</f>
        <v>125595</v>
      </c>
      <c r="V30" s="10"/>
      <c r="W30" s="10">
        <f>U30+V30</f>
        <v>125595</v>
      </c>
      <c r="X30" s="10"/>
      <c r="Y30" s="10">
        <f>W30+X30</f>
        <v>125595</v>
      </c>
      <c r="Z30" s="372"/>
      <c r="AA30" s="10">
        <v>130802</v>
      </c>
      <c r="AB30" s="90"/>
      <c r="AC30" s="10">
        <f>AA30+AB30</f>
        <v>130802</v>
      </c>
      <c r="AD30" s="10"/>
      <c r="AE30" s="10">
        <f>AC30+AD30</f>
        <v>130802</v>
      </c>
      <c r="AF30" s="10"/>
      <c r="AG30" s="10">
        <f>AE30+AF30</f>
        <v>130802</v>
      </c>
      <c r="AH30" s="10"/>
      <c r="AI30" s="10">
        <f t="shared" si="0"/>
        <v>130802</v>
      </c>
      <c r="AJ30" s="10">
        <v>40000</v>
      </c>
      <c r="AK30" s="10">
        <f>AI30+AJ30</f>
        <v>170802</v>
      </c>
      <c r="AL30" s="10"/>
      <c r="AM30" s="10">
        <f t="shared" si="1"/>
        <v>170802</v>
      </c>
      <c r="AN30" s="10">
        <v>44000</v>
      </c>
      <c r="AO30" s="10">
        <f t="shared" si="2"/>
        <v>214802</v>
      </c>
      <c r="AP30" s="10"/>
      <c r="AQ30" s="90">
        <f t="shared" si="3"/>
        <v>214802</v>
      </c>
      <c r="AR30" s="10"/>
      <c r="AS30" s="10">
        <f t="shared" si="4"/>
        <v>214802</v>
      </c>
      <c r="AT30" s="90"/>
      <c r="AU30" s="10">
        <f t="shared" si="5"/>
        <v>214802</v>
      </c>
    </row>
    <row r="31" spans="1:47" ht="15">
      <c r="A31" s="390"/>
      <c r="B31" s="390"/>
      <c r="C31" s="398"/>
      <c r="D31" s="372" t="s">
        <v>227</v>
      </c>
      <c r="E31" s="406"/>
      <c r="G31" s="10"/>
      <c r="I31" s="10"/>
      <c r="K31" s="10"/>
      <c r="M31" s="1128"/>
      <c r="N31" s="90"/>
      <c r="O31" s="10"/>
      <c r="P31" s="90"/>
      <c r="Q31" s="10"/>
      <c r="R31" s="90"/>
      <c r="S31" s="10"/>
      <c r="T31" s="10"/>
      <c r="U31" s="10"/>
      <c r="V31" s="10"/>
      <c r="W31" s="10"/>
      <c r="X31" s="10"/>
      <c r="Y31" s="10"/>
      <c r="Z31" s="372"/>
      <c r="AA31" s="10"/>
      <c r="AB31" s="9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90"/>
      <c r="AR31" s="10"/>
      <c r="AS31" s="10"/>
      <c r="AT31" s="90"/>
      <c r="AU31" s="10"/>
    </row>
    <row r="32" spans="1:47" ht="15">
      <c r="A32" s="390"/>
      <c r="B32" s="390">
        <v>75045</v>
      </c>
      <c r="C32" s="398">
        <v>2110</v>
      </c>
      <c r="D32" s="372" t="s">
        <v>930</v>
      </c>
      <c r="E32" s="42">
        <v>22000</v>
      </c>
      <c r="G32" s="10">
        <f>E32+F32</f>
        <v>22000</v>
      </c>
      <c r="I32" s="10">
        <f>G32+H32</f>
        <v>22000</v>
      </c>
      <c r="K32" s="10">
        <f>I32+J32</f>
        <v>22000</v>
      </c>
      <c r="M32" s="1128">
        <v>17600</v>
      </c>
      <c r="N32" s="90"/>
      <c r="O32" s="10">
        <f>M32+N32</f>
        <v>17600</v>
      </c>
      <c r="P32" s="90"/>
      <c r="Q32" s="10">
        <f>O32+P32</f>
        <v>17600</v>
      </c>
      <c r="R32" s="90"/>
      <c r="S32" s="10">
        <v>16000</v>
      </c>
      <c r="T32" s="10"/>
      <c r="U32" s="10">
        <f>S32+T32</f>
        <v>16000</v>
      </c>
      <c r="V32" s="10"/>
      <c r="W32" s="10">
        <f>U32+V32</f>
        <v>16000</v>
      </c>
      <c r="X32" s="10"/>
      <c r="Y32" s="10">
        <f>W32+X32</f>
        <v>16000</v>
      </c>
      <c r="Z32" s="372"/>
      <c r="AA32" s="10">
        <v>20000</v>
      </c>
      <c r="AB32" s="90"/>
      <c r="AC32" s="10">
        <f>AA32+AB32</f>
        <v>20000</v>
      </c>
      <c r="AD32" s="10"/>
      <c r="AE32" s="10">
        <f>AC32+AD32</f>
        <v>20000</v>
      </c>
      <c r="AF32" s="10"/>
      <c r="AG32" s="10">
        <f>AE32+AF32</f>
        <v>20000</v>
      </c>
      <c r="AH32" s="10"/>
      <c r="AI32" s="10">
        <f t="shared" si="0"/>
        <v>20000</v>
      </c>
      <c r="AJ32" s="10"/>
      <c r="AK32" s="10">
        <f>AI32+AJ32</f>
        <v>20000</v>
      </c>
      <c r="AL32" s="10"/>
      <c r="AM32" s="10">
        <f t="shared" si="1"/>
        <v>20000</v>
      </c>
      <c r="AN32" s="10">
        <v>977</v>
      </c>
      <c r="AO32" s="10">
        <f t="shared" si="2"/>
        <v>20977</v>
      </c>
      <c r="AP32" s="10">
        <v>-1954</v>
      </c>
      <c r="AQ32" s="90">
        <f t="shared" si="3"/>
        <v>19023</v>
      </c>
      <c r="AR32" s="10"/>
      <c r="AS32" s="10">
        <f t="shared" si="4"/>
        <v>19023</v>
      </c>
      <c r="AT32" s="90"/>
      <c r="AU32" s="10">
        <f t="shared" si="5"/>
        <v>19023</v>
      </c>
    </row>
    <row r="33" spans="1:47" ht="15">
      <c r="A33" s="390"/>
      <c r="B33" s="390"/>
      <c r="C33" s="398"/>
      <c r="D33" s="400" t="s">
        <v>227</v>
      </c>
      <c r="E33" s="406"/>
      <c r="G33" s="72"/>
      <c r="I33" s="10"/>
      <c r="K33" s="10"/>
      <c r="M33" s="1128"/>
      <c r="N33" s="90"/>
      <c r="O33" s="10"/>
      <c r="P33" s="90"/>
      <c r="Q33" s="10"/>
      <c r="R33" s="90"/>
      <c r="S33" s="10"/>
      <c r="T33" s="10"/>
      <c r="U33" s="10"/>
      <c r="V33" s="10"/>
      <c r="W33" s="10"/>
      <c r="X33" s="10"/>
      <c r="Y33" s="10"/>
      <c r="Z33" s="372"/>
      <c r="AA33" s="10"/>
      <c r="AB33" s="9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90"/>
      <c r="AR33" s="10"/>
      <c r="AS33" s="10"/>
      <c r="AT33" s="90"/>
      <c r="AU33" s="10"/>
    </row>
    <row r="34" spans="1:47" ht="15.75">
      <c r="A34" s="1129"/>
      <c r="B34" s="904"/>
      <c r="C34" s="904"/>
      <c r="D34" s="853"/>
      <c r="E34" s="46">
        <f>E30+E32</f>
        <v>148816</v>
      </c>
      <c r="F34" s="409"/>
      <c r="G34" s="46">
        <f>E34+F34</f>
        <v>148816</v>
      </c>
      <c r="H34" s="383"/>
      <c r="I34" s="404">
        <f>I30+I32</f>
        <v>141824</v>
      </c>
      <c r="J34" s="46">
        <f>J30+J32</f>
        <v>0</v>
      </c>
      <c r="K34" s="46">
        <f>K30+K32</f>
        <v>141824</v>
      </c>
      <c r="L34" s="383"/>
      <c r="M34" s="1130">
        <f>M32+M30</f>
        <v>131432</v>
      </c>
      <c r="N34" s="1131"/>
      <c r="O34" s="1130">
        <f>O32+O30</f>
        <v>131432</v>
      </c>
      <c r="P34" s="1131"/>
      <c r="Q34" s="1130">
        <f>Q32+Q30</f>
        <v>131432</v>
      </c>
      <c r="R34" s="1131"/>
      <c r="S34" s="1130">
        <f>S32+S30</f>
        <v>141595</v>
      </c>
      <c r="T34" s="1130"/>
      <c r="U34" s="1130">
        <f>U32+U30</f>
        <v>141595</v>
      </c>
      <c r="V34" s="1130"/>
      <c r="W34" s="1130">
        <f>W32+W30</f>
        <v>141595</v>
      </c>
      <c r="X34" s="1130"/>
      <c r="Y34" s="1130">
        <f>SUM(Y30:Y33)</f>
        <v>141595</v>
      </c>
      <c r="Z34" s="1130"/>
      <c r="AA34" s="1130">
        <f>SUM(AA30:AA33)</f>
        <v>150802</v>
      </c>
      <c r="AB34" s="97"/>
      <c r="AC34" s="97">
        <f>AA34+AB34</f>
        <v>150802</v>
      </c>
      <c r="AD34" s="20"/>
      <c r="AE34" s="20">
        <f>AC34+AD34</f>
        <v>150802</v>
      </c>
      <c r="AF34" s="20"/>
      <c r="AG34" s="20">
        <f>AE34+AF34</f>
        <v>150802</v>
      </c>
      <c r="AH34" s="20"/>
      <c r="AI34" s="20">
        <f t="shared" si="0"/>
        <v>150802</v>
      </c>
      <c r="AJ34" s="20">
        <f>SUM(AJ30:AJ33)</f>
        <v>40000</v>
      </c>
      <c r="AK34" s="20">
        <f>AI34+AJ34</f>
        <v>190802</v>
      </c>
      <c r="AL34" s="20"/>
      <c r="AM34" s="20">
        <f t="shared" si="1"/>
        <v>190802</v>
      </c>
      <c r="AN34" s="20">
        <f>SUM(AN30:AN33)</f>
        <v>44977</v>
      </c>
      <c r="AO34" s="20">
        <f t="shared" si="2"/>
        <v>235779</v>
      </c>
      <c r="AP34" s="20">
        <v>-1954</v>
      </c>
      <c r="AQ34" s="1132">
        <f t="shared" si="3"/>
        <v>233825</v>
      </c>
      <c r="AR34" s="20"/>
      <c r="AS34" s="20">
        <f t="shared" si="4"/>
        <v>233825</v>
      </c>
      <c r="AT34" s="97"/>
      <c r="AU34" s="20">
        <f t="shared" si="5"/>
        <v>233825</v>
      </c>
    </row>
    <row r="35" spans="1:47" ht="15">
      <c r="A35" s="390">
        <v>754</v>
      </c>
      <c r="B35" s="390">
        <v>75411</v>
      </c>
      <c r="C35" s="398">
        <v>2110</v>
      </c>
      <c r="D35" s="374" t="s">
        <v>930</v>
      </c>
      <c r="E35" s="42">
        <v>1603964</v>
      </c>
      <c r="G35" s="10">
        <f>E35+F35</f>
        <v>1603964</v>
      </c>
      <c r="I35" s="10">
        <v>1762623</v>
      </c>
      <c r="J35" s="90"/>
      <c r="K35" s="10">
        <f>I35+J35</f>
        <v>1762623</v>
      </c>
      <c r="M35" s="1128">
        <v>1782242</v>
      </c>
      <c r="N35" s="90">
        <v>-7650</v>
      </c>
      <c r="O35" s="10">
        <f>M35+N35</f>
        <v>1774592</v>
      </c>
      <c r="P35" s="90">
        <v>58000</v>
      </c>
      <c r="Q35" s="10">
        <f>O35+P35</f>
        <v>1832592</v>
      </c>
      <c r="R35" s="90"/>
      <c r="S35" s="10">
        <v>2030927</v>
      </c>
      <c r="T35" s="10">
        <v>20588</v>
      </c>
      <c r="U35" s="10">
        <f>S35+T35</f>
        <v>2051515</v>
      </c>
      <c r="V35" s="10"/>
      <c r="W35" s="10">
        <f>U35+V35</f>
        <v>2051515</v>
      </c>
      <c r="X35" s="10">
        <v>27859</v>
      </c>
      <c r="Y35" s="10">
        <f>W35+X35</f>
        <v>2079374</v>
      </c>
      <c r="Z35" s="10">
        <v>17914</v>
      </c>
      <c r="AA35" s="10">
        <v>3074000</v>
      </c>
      <c r="AB35" s="90">
        <v>424</v>
      </c>
      <c r="AC35" s="878">
        <f>AA35+AB35</f>
        <v>3074424</v>
      </c>
      <c r="AD35" s="10"/>
      <c r="AE35" s="878">
        <f>AC35+AD35+AD36</f>
        <v>3074424</v>
      </c>
      <c r="AF35" s="10">
        <v>98675</v>
      </c>
      <c r="AG35" s="878">
        <f>AE35+AF36+AF35</f>
        <v>3248884</v>
      </c>
      <c r="AH35" s="10"/>
      <c r="AI35" s="10">
        <f t="shared" si="0"/>
        <v>3248884</v>
      </c>
      <c r="AJ35" s="10">
        <v>50401</v>
      </c>
      <c r="AK35" s="10">
        <f>AI35+AJ35</f>
        <v>3299285</v>
      </c>
      <c r="AL35" s="10">
        <v>45764</v>
      </c>
      <c r="AM35" s="10">
        <f t="shared" si="1"/>
        <v>3345049</v>
      </c>
      <c r="AN35" s="10">
        <v>2477</v>
      </c>
      <c r="AO35" s="10">
        <f t="shared" si="2"/>
        <v>3347526</v>
      </c>
      <c r="AP35" s="10"/>
      <c r="AQ35" s="90">
        <f t="shared" si="3"/>
        <v>3347526</v>
      </c>
      <c r="AR35" s="10">
        <v>29813</v>
      </c>
      <c r="AS35" s="878">
        <f t="shared" si="4"/>
        <v>3377339</v>
      </c>
      <c r="AT35" s="90">
        <v>5366</v>
      </c>
      <c r="AU35" s="878">
        <f>AS35+AT35+AT36+AT37</f>
        <v>3382707</v>
      </c>
    </row>
    <row r="36" spans="1:47" ht="15">
      <c r="A36" s="390"/>
      <c r="B36" s="390"/>
      <c r="C36" s="398"/>
      <c r="D36" s="372" t="s">
        <v>227</v>
      </c>
      <c r="E36" s="406"/>
      <c r="G36" s="10"/>
      <c r="I36" s="10"/>
      <c r="K36" s="10"/>
      <c r="M36" s="1128"/>
      <c r="N36" s="90"/>
      <c r="O36" s="10"/>
      <c r="P36" s="90"/>
      <c r="Q36" s="10"/>
      <c r="R36" s="90"/>
      <c r="S36" s="10"/>
      <c r="T36" s="10"/>
      <c r="U36" s="10"/>
      <c r="V36" s="10"/>
      <c r="W36" s="10"/>
      <c r="X36" s="10"/>
      <c r="Y36" s="10"/>
      <c r="Z36" s="372"/>
      <c r="AA36" s="10"/>
      <c r="AB36" s="90"/>
      <c r="AC36" s="856"/>
      <c r="AD36" s="10"/>
      <c r="AE36" s="856"/>
      <c r="AF36" s="10">
        <v>75785</v>
      </c>
      <c r="AG36" s="856"/>
      <c r="AH36" s="10"/>
      <c r="AI36" s="10"/>
      <c r="AJ36" s="10"/>
      <c r="AK36" s="10"/>
      <c r="AL36" s="10"/>
      <c r="AM36" s="10"/>
      <c r="AN36" s="10"/>
      <c r="AO36" s="10"/>
      <c r="AP36" s="10"/>
      <c r="AQ36" s="90"/>
      <c r="AR36" s="10"/>
      <c r="AS36" s="856"/>
      <c r="AT36" s="90">
        <v>7094</v>
      </c>
      <c r="AU36" s="856"/>
    </row>
    <row r="37" spans="1:47" ht="15">
      <c r="A37" s="390"/>
      <c r="B37" s="390"/>
      <c r="C37" s="398"/>
      <c r="D37" s="372"/>
      <c r="E37" s="406"/>
      <c r="G37" s="10"/>
      <c r="I37" s="10"/>
      <c r="K37" s="10"/>
      <c r="M37" s="1128"/>
      <c r="N37" s="90"/>
      <c r="O37" s="10"/>
      <c r="P37" s="90"/>
      <c r="Q37" s="10"/>
      <c r="R37" s="90"/>
      <c r="S37" s="10"/>
      <c r="T37" s="10"/>
      <c r="U37" s="10"/>
      <c r="V37" s="10"/>
      <c r="W37" s="10"/>
      <c r="X37" s="10"/>
      <c r="Y37" s="10"/>
      <c r="Z37" s="372"/>
      <c r="AA37" s="10"/>
      <c r="AB37" s="90"/>
      <c r="AC37" s="53"/>
      <c r="AD37" s="10"/>
      <c r="AE37" s="53"/>
      <c r="AF37" s="10"/>
      <c r="AG37" s="53"/>
      <c r="AH37" s="10"/>
      <c r="AI37" s="10"/>
      <c r="AJ37" s="10"/>
      <c r="AK37" s="10"/>
      <c r="AL37" s="10"/>
      <c r="AM37" s="10"/>
      <c r="AN37" s="10"/>
      <c r="AO37" s="10"/>
      <c r="AP37" s="10"/>
      <c r="AQ37" s="90"/>
      <c r="AR37" s="10"/>
      <c r="AS37" s="856"/>
      <c r="AT37" s="90">
        <v>-7092</v>
      </c>
      <c r="AU37" s="856"/>
    </row>
    <row r="38" spans="1:47" ht="15">
      <c r="A38" s="390"/>
      <c r="B38" s="390"/>
      <c r="C38" s="398">
        <v>6410</v>
      </c>
      <c r="D38" s="372" t="s">
        <v>933</v>
      </c>
      <c r="E38" s="406"/>
      <c r="G38" s="10"/>
      <c r="I38" s="10"/>
      <c r="K38" s="10"/>
      <c r="M38" s="1128"/>
      <c r="N38" s="90"/>
      <c r="O38" s="10"/>
      <c r="P38" s="90"/>
      <c r="Q38" s="10"/>
      <c r="R38" s="90"/>
      <c r="S38" s="10"/>
      <c r="T38" s="10"/>
      <c r="U38" s="10"/>
      <c r="V38" s="10"/>
      <c r="W38" s="10"/>
      <c r="X38" s="10"/>
      <c r="Y38" s="10"/>
      <c r="Z38" s="372"/>
      <c r="AA38" s="10"/>
      <c r="AB38" s="90"/>
      <c r="AC38" s="53"/>
      <c r="AD38" s="10"/>
      <c r="AE38" s="53"/>
      <c r="AF38" s="10"/>
      <c r="AG38" s="53">
        <v>950000</v>
      </c>
      <c r="AH38" s="10"/>
      <c r="AI38" s="10">
        <v>950000</v>
      </c>
      <c r="AJ38" s="10"/>
      <c r="AK38" s="10">
        <f>AI38+AJ38</f>
        <v>950000</v>
      </c>
      <c r="AL38" s="10"/>
      <c r="AM38" s="10">
        <f t="shared" si="1"/>
        <v>950000</v>
      </c>
      <c r="AN38" s="10"/>
      <c r="AO38" s="10">
        <f t="shared" si="2"/>
        <v>950000</v>
      </c>
      <c r="AP38" s="10"/>
      <c r="AQ38" s="90">
        <f t="shared" si="3"/>
        <v>950000</v>
      </c>
      <c r="AR38" s="10"/>
      <c r="AS38" s="10">
        <f t="shared" si="4"/>
        <v>950000</v>
      </c>
      <c r="AT38" s="90">
        <v>7092</v>
      </c>
      <c r="AU38" s="10">
        <f t="shared" si="5"/>
        <v>957092</v>
      </c>
    </row>
    <row r="39" spans="1:47" ht="15">
      <c r="A39" s="390"/>
      <c r="B39" s="390"/>
      <c r="C39" s="398"/>
      <c r="D39" s="372" t="s">
        <v>934</v>
      </c>
      <c r="E39" s="406"/>
      <c r="G39" s="10"/>
      <c r="I39" s="10"/>
      <c r="K39" s="10"/>
      <c r="M39" s="1128"/>
      <c r="N39" s="90"/>
      <c r="O39" s="10"/>
      <c r="P39" s="90"/>
      <c r="Q39" s="10"/>
      <c r="R39" s="90"/>
      <c r="S39" s="10"/>
      <c r="T39" s="10"/>
      <c r="U39" s="10"/>
      <c r="V39" s="10"/>
      <c r="W39" s="10"/>
      <c r="X39" s="10"/>
      <c r="Y39" s="10"/>
      <c r="Z39" s="372"/>
      <c r="AA39" s="10"/>
      <c r="AB39" s="90"/>
      <c r="AC39" s="53"/>
      <c r="AD39" s="10"/>
      <c r="AE39" s="53"/>
      <c r="AF39" s="10"/>
      <c r="AG39" s="53"/>
      <c r="AH39" s="10"/>
      <c r="AI39" s="10"/>
      <c r="AJ39" s="10"/>
      <c r="AK39" s="10"/>
      <c r="AL39" s="10"/>
      <c r="AM39" s="10"/>
      <c r="AN39" s="10"/>
      <c r="AO39" s="10"/>
      <c r="AP39" s="10"/>
      <c r="AQ39" s="90"/>
      <c r="AR39" s="10"/>
      <c r="AS39" s="10"/>
      <c r="AT39" s="90"/>
      <c r="AU39" s="10"/>
    </row>
    <row r="40" spans="1:47" ht="15">
      <c r="A40" s="390"/>
      <c r="B40" s="390">
        <v>75414</v>
      </c>
      <c r="C40" s="398">
        <v>2110</v>
      </c>
      <c r="D40" s="372" t="s">
        <v>930</v>
      </c>
      <c r="E40" s="42"/>
      <c r="F40" s="90"/>
      <c r="G40" s="10"/>
      <c r="I40" s="10"/>
      <c r="K40" s="10"/>
      <c r="M40" s="1128"/>
      <c r="N40" s="90"/>
      <c r="O40" s="10"/>
      <c r="P40" s="90"/>
      <c r="Q40" s="10"/>
      <c r="R40" s="90"/>
      <c r="S40" s="10">
        <v>400</v>
      </c>
      <c r="T40" s="10"/>
      <c r="U40" s="10">
        <f>S40+T40</f>
        <v>400</v>
      </c>
      <c r="V40" s="10"/>
      <c r="W40" s="10">
        <f>U40+V40</f>
        <v>400</v>
      </c>
      <c r="X40" s="10"/>
      <c r="Y40" s="10">
        <f>W40+X40</f>
        <v>400</v>
      </c>
      <c r="Z40" s="372"/>
      <c r="AA40" s="10">
        <v>400</v>
      </c>
      <c r="AB40" s="90"/>
      <c r="AC40" s="10">
        <f>AA40+AB40</f>
        <v>400</v>
      </c>
      <c r="AD40" s="10"/>
      <c r="AE40" s="10">
        <f>AC40+AD40</f>
        <v>400</v>
      </c>
      <c r="AF40" s="10"/>
      <c r="AG40" s="10">
        <f>AE40+AF40</f>
        <v>400</v>
      </c>
      <c r="AH40" s="10"/>
      <c r="AI40" s="10">
        <f t="shared" si="0"/>
        <v>400</v>
      </c>
      <c r="AJ40" s="10"/>
      <c r="AK40" s="10">
        <f>AI40+AJ40</f>
        <v>400</v>
      </c>
      <c r="AL40" s="10"/>
      <c r="AM40" s="10">
        <f t="shared" si="1"/>
        <v>400</v>
      </c>
      <c r="AN40" s="10"/>
      <c r="AO40" s="10">
        <f t="shared" si="2"/>
        <v>400</v>
      </c>
      <c r="AP40" s="10"/>
      <c r="AQ40" s="90">
        <f t="shared" si="3"/>
        <v>400</v>
      </c>
      <c r="AR40" s="10"/>
      <c r="AS40" s="10">
        <f t="shared" si="4"/>
        <v>400</v>
      </c>
      <c r="AT40" s="90"/>
      <c r="AU40" s="10">
        <f t="shared" si="5"/>
        <v>400</v>
      </c>
    </row>
    <row r="41" spans="1:47" ht="15">
      <c r="A41" s="390"/>
      <c r="B41" s="390"/>
      <c r="C41" s="398"/>
      <c r="D41" s="400" t="s">
        <v>227</v>
      </c>
      <c r="E41" s="406"/>
      <c r="G41" s="10"/>
      <c r="I41" s="72"/>
      <c r="K41" s="10"/>
      <c r="M41" s="1128"/>
      <c r="N41" s="90"/>
      <c r="O41" s="10"/>
      <c r="P41" s="90"/>
      <c r="Q41" s="10"/>
      <c r="R41" s="90"/>
      <c r="S41" s="10"/>
      <c r="T41" s="10"/>
      <c r="U41" s="10"/>
      <c r="V41" s="10"/>
      <c r="W41" s="10"/>
      <c r="X41" s="10"/>
      <c r="Y41" s="10"/>
      <c r="Z41" s="372"/>
      <c r="AA41" s="10"/>
      <c r="AB41" s="9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90"/>
      <c r="AR41" s="10"/>
      <c r="AS41" s="10"/>
      <c r="AT41" s="90"/>
      <c r="AU41" s="10"/>
    </row>
    <row r="42" spans="1:47" ht="15.75">
      <c r="A42" s="936"/>
      <c r="B42" s="904"/>
      <c r="C42" s="904"/>
      <c r="D42" s="880"/>
      <c r="E42" s="46" t="e">
        <f>#REF!+E35+#REF!</f>
        <v>#REF!</v>
      </c>
      <c r="F42" s="384">
        <v>331000</v>
      </c>
      <c r="G42" s="384" t="e">
        <f>E42+F42</f>
        <v>#REF!</v>
      </c>
      <c r="H42" s="409"/>
      <c r="I42" s="46" t="e">
        <f>#REF!+I35+#REF!</f>
        <v>#REF!</v>
      </c>
      <c r="J42" s="384" t="e">
        <f>#REF!+J35+#REF!</f>
        <v>#REF!</v>
      </c>
      <c r="K42" s="46" t="e">
        <f>#REF!+K35+#REF!</f>
        <v>#REF!</v>
      </c>
      <c r="L42" s="383"/>
      <c r="M42" s="1130" t="e">
        <f>#REF!+M35+#REF!</f>
        <v>#REF!</v>
      </c>
      <c r="N42" s="1131" t="e">
        <f>#REF!+N35+#REF!</f>
        <v>#REF!</v>
      </c>
      <c r="O42" s="1130" t="e">
        <f>#REF!+O35+#REF!</f>
        <v>#REF!</v>
      </c>
      <c r="P42" s="1131">
        <f>SUM(P35:P41)</f>
        <v>58000</v>
      </c>
      <c r="Q42" s="1130" t="e">
        <f>#REF!+Q35+#REF!</f>
        <v>#REF!</v>
      </c>
      <c r="R42" s="1131">
        <f>SUM(R35:R41)</f>
        <v>0</v>
      </c>
      <c r="S42" s="1130">
        <f>SUM(S35:S40)</f>
        <v>2031327</v>
      </c>
      <c r="T42" s="1130">
        <f>SUM(T35:T40)</f>
        <v>20588</v>
      </c>
      <c r="U42" s="1130">
        <f>SUM(U35:U41)</f>
        <v>2051915</v>
      </c>
      <c r="V42" s="1130">
        <f>SUM(V35:V40)</f>
        <v>0</v>
      </c>
      <c r="W42" s="1130">
        <f>SUM(W35:W41)</f>
        <v>2051915</v>
      </c>
      <c r="X42" s="1130">
        <f>SUM(X35:X40)</f>
        <v>27859</v>
      </c>
      <c r="Y42" s="1130">
        <f>SUM(Y35:Y41)</f>
        <v>2079774</v>
      </c>
      <c r="Z42" s="1130">
        <f>SUM(Z35:Z41)</f>
        <v>17914</v>
      </c>
      <c r="AA42" s="1130">
        <f>SUM(AA35:AA41)</f>
        <v>3074400</v>
      </c>
      <c r="AB42" s="97">
        <f>SUM(AB35:AB41)</f>
        <v>424</v>
      </c>
      <c r="AC42" s="97">
        <f>AA42+AB42</f>
        <v>3074824</v>
      </c>
      <c r="AD42" s="20"/>
      <c r="AE42" s="20">
        <f>AC42+AD42</f>
        <v>3074824</v>
      </c>
      <c r="AF42" s="20">
        <f>SUM(AF35:AF41)</f>
        <v>174460</v>
      </c>
      <c r="AG42" s="20">
        <f>SUM(AG35:AG41)</f>
        <v>4199284</v>
      </c>
      <c r="AH42" s="20"/>
      <c r="AI42" s="20">
        <f t="shared" si="0"/>
        <v>4199284</v>
      </c>
      <c r="AJ42" s="20">
        <f>SUM(AJ35:AJ41)</f>
        <v>50401</v>
      </c>
      <c r="AK42" s="20">
        <f>SUM(AK35:AK40)</f>
        <v>4249685</v>
      </c>
      <c r="AL42" s="20">
        <f>SUM(AL35:AL40)</f>
        <v>45764</v>
      </c>
      <c r="AM42" s="20">
        <f t="shared" si="1"/>
        <v>4295449</v>
      </c>
      <c r="AN42" s="20">
        <f>SUM(AN35:AN41)</f>
        <v>2477</v>
      </c>
      <c r="AO42" s="20">
        <f t="shared" si="2"/>
        <v>4297926</v>
      </c>
      <c r="AP42" s="20"/>
      <c r="AQ42" s="1132">
        <f t="shared" si="3"/>
        <v>4297926</v>
      </c>
      <c r="AR42" s="20">
        <f>SUM(AR35:AR41)</f>
        <v>29813</v>
      </c>
      <c r="AS42" s="20">
        <f t="shared" si="4"/>
        <v>4327739</v>
      </c>
      <c r="AT42" s="20">
        <f>SUM(AT35:AT41)</f>
        <v>12460</v>
      </c>
      <c r="AU42" s="20">
        <f t="shared" si="5"/>
        <v>4340199</v>
      </c>
    </row>
    <row r="43" spans="1:47" ht="15">
      <c r="A43" s="390">
        <v>851</v>
      </c>
      <c r="B43" s="398">
        <v>85156</v>
      </c>
      <c r="C43" s="390">
        <v>2110</v>
      </c>
      <c r="D43" s="374" t="s">
        <v>930</v>
      </c>
      <c r="E43" s="10">
        <v>0</v>
      </c>
      <c r="F43" s="90">
        <v>514000</v>
      </c>
      <c r="G43" s="10">
        <f>E43+F43</f>
        <v>514000</v>
      </c>
      <c r="I43" s="10">
        <v>660600</v>
      </c>
      <c r="J43" s="90"/>
      <c r="K43" s="10">
        <f>I43+J43</f>
        <v>660600</v>
      </c>
      <c r="M43" s="1128">
        <v>405670</v>
      </c>
      <c r="N43" s="90">
        <v>-63200</v>
      </c>
      <c r="O43" s="10">
        <f>M43+N43</f>
        <v>342470</v>
      </c>
      <c r="P43" s="90"/>
      <c r="Q43" s="10">
        <f>O43+P43</f>
        <v>342470</v>
      </c>
      <c r="R43" s="90"/>
      <c r="S43" s="10">
        <v>481000</v>
      </c>
      <c r="T43" s="10"/>
      <c r="U43" s="10">
        <f>S43+T43</f>
        <v>481000</v>
      </c>
      <c r="V43" s="10">
        <v>32733</v>
      </c>
      <c r="W43" s="10">
        <f>U43+V43</f>
        <v>513733</v>
      </c>
      <c r="X43" s="10"/>
      <c r="Y43" s="10">
        <f>W43+X43</f>
        <v>513733</v>
      </c>
      <c r="Z43" s="372"/>
      <c r="AA43" s="10">
        <v>391000</v>
      </c>
      <c r="AB43" s="90">
        <v>424000</v>
      </c>
      <c r="AC43" s="10">
        <f>AA43+AB43</f>
        <v>815000</v>
      </c>
      <c r="AD43" s="10"/>
      <c r="AE43" s="10">
        <f>AC43+AD43</f>
        <v>815000</v>
      </c>
      <c r="AF43" s="10"/>
      <c r="AG43" s="10">
        <f>AE43+AF43</f>
        <v>815000</v>
      </c>
      <c r="AH43" s="10"/>
      <c r="AI43" s="10">
        <f t="shared" si="0"/>
        <v>815000</v>
      </c>
      <c r="AJ43" s="10"/>
      <c r="AK43" s="10">
        <f>AI43+AJ43</f>
        <v>815000</v>
      </c>
      <c r="AL43" s="10"/>
      <c r="AM43" s="10">
        <f t="shared" si="1"/>
        <v>815000</v>
      </c>
      <c r="AN43" s="10"/>
      <c r="AO43" s="10">
        <f t="shared" si="2"/>
        <v>815000</v>
      </c>
      <c r="AP43" s="10"/>
      <c r="AQ43" s="90">
        <f t="shared" si="3"/>
        <v>815000</v>
      </c>
      <c r="AR43" s="10">
        <v>-302785</v>
      </c>
      <c r="AS43" s="10">
        <f t="shared" si="4"/>
        <v>512215</v>
      </c>
      <c r="AT43" s="90"/>
      <c r="AU43" s="10">
        <f t="shared" si="5"/>
        <v>512215</v>
      </c>
    </row>
    <row r="44" spans="1:47" ht="15">
      <c r="A44" s="400"/>
      <c r="B44" s="401"/>
      <c r="C44" s="400"/>
      <c r="D44" s="372" t="s">
        <v>227</v>
      </c>
      <c r="E44" s="400"/>
      <c r="G44" s="10"/>
      <c r="I44" s="10"/>
      <c r="K44" s="10"/>
      <c r="M44" s="1128"/>
      <c r="N44" s="90"/>
      <c r="O44" s="10"/>
      <c r="P44" s="90"/>
      <c r="Q44" s="10"/>
      <c r="R44" s="90"/>
      <c r="S44" s="10"/>
      <c r="T44" s="10"/>
      <c r="U44" s="10"/>
      <c r="V44" s="10"/>
      <c r="W44" s="10"/>
      <c r="X44" s="10"/>
      <c r="Y44" s="10"/>
      <c r="Z44" s="372"/>
      <c r="AA44" s="10"/>
      <c r="AB44" s="9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90"/>
      <c r="AR44" s="10"/>
      <c r="AS44" s="10"/>
      <c r="AT44" s="90"/>
      <c r="AU44" s="10"/>
    </row>
    <row r="45" spans="1:47" ht="15.75">
      <c r="A45" s="936"/>
      <c r="B45" s="904"/>
      <c r="C45" s="904"/>
      <c r="D45" s="843"/>
      <c r="E45" s="46" t="e">
        <f>#REF!+#REF!</f>
        <v>#REF!</v>
      </c>
      <c r="F45" s="384">
        <v>514000</v>
      </c>
      <c r="G45" s="384" t="e">
        <f>E45+F45</f>
        <v>#REF!</v>
      </c>
      <c r="H45" s="383"/>
      <c r="I45" s="384" t="e">
        <f>#REF!+#REF!+I43</f>
        <v>#REF!</v>
      </c>
      <c r="J45" s="384"/>
      <c r="K45" s="46" t="e">
        <f>#REF!+#REF!+K43</f>
        <v>#REF!</v>
      </c>
      <c r="L45" s="383"/>
      <c r="M45" s="1130">
        <f>M43</f>
        <v>405670</v>
      </c>
      <c r="N45" s="1131">
        <f>N43</f>
        <v>-63200</v>
      </c>
      <c r="O45" s="1130">
        <f>O43</f>
        <v>342470</v>
      </c>
      <c r="P45" s="1131"/>
      <c r="Q45" s="1130">
        <f>Q43</f>
        <v>342470</v>
      </c>
      <c r="R45" s="1131"/>
      <c r="S45" s="1130">
        <f>S43</f>
        <v>481000</v>
      </c>
      <c r="T45" s="1130"/>
      <c r="U45" s="1130">
        <f>U43</f>
        <v>481000</v>
      </c>
      <c r="V45" s="1130">
        <f>V43</f>
        <v>32733</v>
      </c>
      <c r="W45" s="1130">
        <f>W43</f>
        <v>513733</v>
      </c>
      <c r="X45" s="1130"/>
      <c r="Y45" s="1130">
        <f>Y43</f>
        <v>513733</v>
      </c>
      <c r="Z45" s="1130"/>
      <c r="AA45" s="1130">
        <f>AA43</f>
        <v>391000</v>
      </c>
      <c r="AB45" s="97">
        <v>424000</v>
      </c>
      <c r="AC45" s="97">
        <f>AA45+AB45</f>
        <v>815000</v>
      </c>
      <c r="AD45" s="20"/>
      <c r="AE45" s="20">
        <f>AC45+AD45</f>
        <v>815000</v>
      </c>
      <c r="AF45" s="20"/>
      <c r="AG45" s="20">
        <f>AE45+AF45</f>
        <v>815000</v>
      </c>
      <c r="AH45" s="20"/>
      <c r="AI45" s="20">
        <f t="shared" si="0"/>
        <v>815000</v>
      </c>
      <c r="AJ45" s="20"/>
      <c r="AK45" s="20">
        <f>AI45+AJ45</f>
        <v>815000</v>
      </c>
      <c r="AL45" s="20"/>
      <c r="AM45" s="20">
        <f t="shared" si="1"/>
        <v>815000</v>
      </c>
      <c r="AN45" s="20"/>
      <c r="AO45" s="20">
        <f t="shared" si="2"/>
        <v>815000</v>
      </c>
      <c r="AP45" s="20"/>
      <c r="AQ45" s="1132">
        <f t="shared" si="3"/>
        <v>815000</v>
      </c>
      <c r="AR45" s="20">
        <f>SUM(AR43:AR44)</f>
        <v>-302785</v>
      </c>
      <c r="AS45" s="20">
        <f t="shared" si="4"/>
        <v>512215</v>
      </c>
      <c r="AT45" s="20"/>
      <c r="AU45" s="20">
        <f t="shared" si="5"/>
        <v>512215</v>
      </c>
    </row>
    <row r="46" spans="1:47" ht="15.75">
      <c r="A46" s="390">
        <v>852</v>
      </c>
      <c r="B46" s="390">
        <v>85203</v>
      </c>
      <c r="C46" s="390">
        <v>2110</v>
      </c>
      <c r="D46" s="374" t="s">
        <v>930</v>
      </c>
      <c r="E46" s="114"/>
      <c r="F46" s="416"/>
      <c r="G46" s="432"/>
      <c r="H46" s="417"/>
      <c r="I46" s="432"/>
      <c r="J46" s="416"/>
      <c r="K46" s="404"/>
      <c r="L46" s="417"/>
      <c r="M46" s="645"/>
      <c r="N46" s="1135"/>
      <c r="O46" s="649"/>
      <c r="P46" s="1135"/>
      <c r="Q46" s="649"/>
      <c r="R46" s="1135"/>
      <c r="S46" s="1128">
        <v>3000</v>
      </c>
      <c r="T46" s="1128"/>
      <c r="U46" s="1128">
        <f>S46+T46</f>
        <v>3000</v>
      </c>
      <c r="V46" s="1128"/>
      <c r="W46" s="1128">
        <f>U46+V46</f>
        <v>3000</v>
      </c>
      <c r="X46" s="1128">
        <v>1652</v>
      </c>
      <c r="Y46" s="1128">
        <v>0</v>
      </c>
      <c r="Z46" s="10">
        <v>220000</v>
      </c>
      <c r="AA46" s="10">
        <v>265000</v>
      </c>
      <c r="AB46" s="90"/>
      <c r="AC46" s="10">
        <f>AA46+AB46</f>
        <v>265000</v>
      </c>
      <c r="AD46" s="10"/>
      <c r="AE46" s="10">
        <f>AC46+AD46</f>
        <v>265000</v>
      </c>
      <c r="AF46" s="10"/>
      <c r="AG46" s="10">
        <f>AE46+AF46</f>
        <v>265000</v>
      </c>
      <c r="AH46" s="10"/>
      <c r="AI46" s="10">
        <f t="shared" si="0"/>
        <v>265000</v>
      </c>
      <c r="AJ46" s="10"/>
      <c r="AK46" s="10">
        <f>AI46+AJ46</f>
        <v>265000</v>
      </c>
      <c r="AL46" s="10"/>
      <c r="AM46" s="10">
        <f t="shared" si="1"/>
        <v>265000</v>
      </c>
      <c r="AN46" s="10">
        <v>10000</v>
      </c>
      <c r="AO46" s="10">
        <f t="shared" si="2"/>
        <v>275000</v>
      </c>
      <c r="AP46" s="10"/>
      <c r="AQ46" s="90">
        <f t="shared" si="3"/>
        <v>275000</v>
      </c>
      <c r="AR46" s="10"/>
      <c r="AS46" s="10">
        <f t="shared" si="4"/>
        <v>275000</v>
      </c>
      <c r="AT46" s="90">
        <v>31570</v>
      </c>
      <c r="AU46" s="10">
        <f t="shared" si="5"/>
        <v>306570</v>
      </c>
    </row>
    <row r="47" spans="1:47" ht="15.75">
      <c r="A47" s="398"/>
      <c r="B47" s="390"/>
      <c r="C47" s="423"/>
      <c r="D47" s="372" t="s">
        <v>227</v>
      </c>
      <c r="E47" s="1136"/>
      <c r="F47" s="416"/>
      <c r="G47" s="432"/>
      <c r="H47" s="417"/>
      <c r="I47" s="432"/>
      <c r="J47" s="416"/>
      <c r="K47" s="404"/>
      <c r="L47" s="417"/>
      <c r="M47" s="645"/>
      <c r="N47" s="1135"/>
      <c r="O47" s="649"/>
      <c r="P47" s="1135"/>
      <c r="Q47" s="649"/>
      <c r="R47" s="1135"/>
      <c r="S47" s="1128"/>
      <c r="T47" s="1128"/>
      <c r="U47" s="1128"/>
      <c r="V47" s="1128"/>
      <c r="W47" s="1128"/>
      <c r="X47" s="1128"/>
      <c r="Y47" s="1128"/>
      <c r="Z47" s="372"/>
      <c r="AA47" s="10"/>
      <c r="AB47" s="9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90"/>
      <c r="AR47" s="10"/>
      <c r="AS47" s="10"/>
      <c r="AT47" s="90"/>
      <c r="AU47" s="10"/>
    </row>
    <row r="48" spans="1:47" ht="15.75" hidden="1">
      <c r="A48" s="398"/>
      <c r="B48" s="423"/>
      <c r="C48" s="423"/>
      <c r="D48" s="372"/>
      <c r="E48" s="1136"/>
      <c r="F48" s="416"/>
      <c r="G48" s="432"/>
      <c r="H48" s="417"/>
      <c r="I48" s="432"/>
      <c r="J48" s="416"/>
      <c r="K48" s="404"/>
      <c r="L48" s="417"/>
      <c r="M48" s="645"/>
      <c r="N48" s="1135"/>
      <c r="O48" s="649"/>
      <c r="P48" s="1135"/>
      <c r="Q48" s="649"/>
      <c r="R48" s="1135"/>
      <c r="S48" s="1128"/>
      <c r="T48" s="1128"/>
      <c r="U48" s="1128"/>
      <c r="V48" s="1128"/>
      <c r="W48" s="1128"/>
      <c r="X48" s="1128"/>
      <c r="Y48" s="1128"/>
      <c r="Z48" s="372"/>
      <c r="AA48" s="10"/>
      <c r="AB48" s="90"/>
      <c r="AC48" s="10">
        <f>AA48+AB48</f>
        <v>0</v>
      </c>
      <c r="AD48" s="10"/>
      <c r="AE48" s="10">
        <f>AC48+AD48</f>
        <v>0</v>
      </c>
      <c r="AF48" s="10"/>
      <c r="AG48" s="10">
        <f>AE48+AF48</f>
        <v>0</v>
      </c>
      <c r="AH48" s="10"/>
      <c r="AI48" s="10">
        <f t="shared" si="0"/>
        <v>0</v>
      </c>
      <c r="AJ48" s="10"/>
      <c r="AK48" s="10">
        <f>AI48+AJ48</f>
        <v>0</v>
      </c>
      <c r="AL48" s="10"/>
      <c r="AM48" s="10">
        <f t="shared" si="1"/>
        <v>0</v>
      </c>
      <c r="AN48" s="10"/>
      <c r="AO48" s="10">
        <f t="shared" si="2"/>
        <v>0</v>
      </c>
      <c r="AP48" s="10"/>
      <c r="AQ48" s="90">
        <f t="shared" si="3"/>
        <v>0</v>
      </c>
      <c r="AR48" s="10"/>
      <c r="AS48" s="10">
        <f t="shared" si="4"/>
        <v>0</v>
      </c>
      <c r="AT48" s="90"/>
      <c r="AU48" s="10">
        <f t="shared" si="5"/>
        <v>0</v>
      </c>
    </row>
    <row r="49" spans="1:47" ht="15.75">
      <c r="A49" s="398"/>
      <c r="B49" s="390"/>
      <c r="C49" s="423">
        <v>6410</v>
      </c>
      <c r="D49" s="372" t="s">
        <v>933</v>
      </c>
      <c r="E49" s="1136"/>
      <c r="F49" s="416"/>
      <c r="G49" s="432"/>
      <c r="H49" s="417"/>
      <c r="I49" s="432"/>
      <c r="J49" s="416"/>
      <c r="K49" s="404"/>
      <c r="L49" s="417"/>
      <c r="M49" s="645"/>
      <c r="N49" s="1135"/>
      <c r="O49" s="649"/>
      <c r="P49" s="1135"/>
      <c r="Q49" s="649"/>
      <c r="R49" s="1135"/>
      <c r="S49" s="1128"/>
      <c r="T49" s="1128"/>
      <c r="U49" s="1128"/>
      <c r="V49" s="1128"/>
      <c r="W49" s="1128"/>
      <c r="X49" s="1128"/>
      <c r="Y49" s="1128"/>
      <c r="Z49" s="372"/>
      <c r="AA49" s="10"/>
      <c r="AB49" s="90"/>
      <c r="AC49" s="379"/>
      <c r="AD49" s="10"/>
      <c r="AE49" s="10"/>
      <c r="AF49" s="10"/>
      <c r="AG49" s="10"/>
      <c r="AH49" s="10"/>
      <c r="AI49" s="10"/>
      <c r="AJ49" s="10"/>
      <c r="AK49" s="10"/>
      <c r="AL49" s="10"/>
      <c r="AM49" s="10">
        <v>0</v>
      </c>
      <c r="AN49" s="10">
        <v>60000</v>
      </c>
      <c r="AO49" s="10">
        <v>60000</v>
      </c>
      <c r="AP49" s="10"/>
      <c r="AQ49" s="90">
        <f t="shared" si="3"/>
        <v>60000</v>
      </c>
      <c r="AR49" s="10"/>
      <c r="AS49" s="10">
        <f t="shared" si="4"/>
        <v>60000</v>
      </c>
      <c r="AT49" s="90"/>
      <c r="AU49" s="10">
        <f t="shared" si="5"/>
        <v>60000</v>
      </c>
    </row>
    <row r="50" spans="1:47" ht="15.75">
      <c r="A50" s="398"/>
      <c r="B50" s="390"/>
      <c r="C50" s="423"/>
      <c r="D50" s="372" t="s">
        <v>934</v>
      </c>
      <c r="E50" s="1136"/>
      <c r="F50" s="416"/>
      <c r="G50" s="432"/>
      <c r="H50" s="417"/>
      <c r="I50" s="432"/>
      <c r="J50" s="416"/>
      <c r="K50" s="404"/>
      <c r="L50" s="417"/>
      <c r="M50" s="645"/>
      <c r="N50" s="1135"/>
      <c r="O50" s="649"/>
      <c r="P50" s="1135"/>
      <c r="Q50" s="649"/>
      <c r="R50" s="1135"/>
      <c r="S50" s="1128"/>
      <c r="T50" s="1128"/>
      <c r="U50" s="1128"/>
      <c r="V50" s="1128"/>
      <c r="W50" s="1128"/>
      <c r="X50" s="1128"/>
      <c r="Y50" s="1128"/>
      <c r="Z50" s="372"/>
      <c r="AA50" s="10"/>
      <c r="AB50" s="90"/>
      <c r="AC50" s="379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90"/>
      <c r="AR50" s="10"/>
      <c r="AS50" s="10"/>
      <c r="AT50" s="90"/>
      <c r="AU50" s="10"/>
    </row>
    <row r="51" spans="1:47" ht="15.75">
      <c r="A51" s="398"/>
      <c r="B51" s="390">
        <v>85231</v>
      </c>
      <c r="C51" s="423">
        <v>2110</v>
      </c>
      <c r="D51" s="372" t="s">
        <v>930</v>
      </c>
      <c r="E51" s="1136"/>
      <c r="F51" s="416"/>
      <c r="G51" s="432"/>
      <c r="H51" s="417"/>
      <c r="I51" s="432"/>
      <c r="J51" s="416"/>
      <c r="K51" s="404"/>
      <c r="L51" s="417"/>
      <c r="M51" s="645"/>
      <c r="N51" s="1135"/>
      <c r="O51" s="649"/>
      <c r="P51" s="1135"/>
      <c r="Q51" s="649"/>
      <c r="R51" s="1135"/>
      <c r="S51" s="1128"/>
      <c r="T51" s="1128"/>
      <c r="U51" s="1128"/>
      <c r="V51" s="1128"/>
      <c r="W51" s="1128"/>
      <c r="X51" s="1128"/>
      <c r="Y51" s="1128"/>
      <c r="Z51" s="372"/>
      <c r="AA51" s="10"/>
      <c r="AB51" s="90"/>
      <c r="AC51" s="379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90">
        <v>0</v>
      </c>
      <c r="AR51" s="10">
        <v>30000</v>
      </c>
      <c r="AS51" s="10">
        <v>30000</v>
      </c>
      <c r="AT51" s="90"/>
      <c r="AU51" s="10">
        <f t="shared" si="5"/>
        <v>30000</v>
      </c>
    </row>
    <row r="52" spans="1:47" ht="15.75">
      <c r="A52" s="398"/>
      <c r="B52" s="392"/>
      <c r="C52" s="423"/>
      <c r="D52" s="372" t="s">
        <v>227</v>
      </c>
      <c r="E52" s="1136"/>
      <c r="F52" s="416"/>
      <c r="G52" s="432"/>
      <c r="H52" s="417"/>
      <c r="I52" s="432"/>
      <c r="J52" s="416"/>
      <c r="K52" s="404"/>
      <c r="L52" s="417"/>
      <c r="M52" s="645"/>
      <c r="N52" s="1135"/>
      <c r="O52" s="649"/>
      <c r="P52" s="1135"/>
      <c r="Q52" s="649"/>
      <c r="R52" s="1135"/>
      <c r="S52" s="1128"/>
      <c r="T52" s="1128"/>
      <c r="U52" s="1128"/>
      <c r="V52" s="1128"/>
      <c r="W52" s="1128"/>
      <c r="X52" s="1128"/>
      <c r="Y52" s="1128"/>
      <c r="Z52" s="372"/>
      <c r="AA52" s="10"/>
      <c r="AB52" s="90"/>
      <c r="AC52" s="379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90"/>
      <c r="AR52" s="10"/>
      <c r="AS52" s="10"/>
      <c r="AT52" s="90"/>
      <c r="AU52" s="10"/>
    </row>
    <row r="53" spans="1:47" ht="15.75">
      <c r="A53" s="936"/>
      <c r="B53" s="904"/>
      <c r="C53" s="904"/>
      <c r="D53" s="1134"/>
      <c r="E53" s="114"/>
      <c r="F53" s="416"/>
      <c r="G53" s="432"/>
      <c r="H53" s="417"/>
      <c r="I53" s="432"/>
      <c r="J53" s="416"/>
      <c r="K53" s="404"/>
      <c r="L53" s="417"/>
      <c r="M53" s="645"/>
      <c r="N53" s="1135"/>
      <c r="O53" s="649"/>
      <c r="P53" s="1135"/>
      <c r="Q53" s="649"/>
      <c r="R53" s="1135"/>
      <c r="S53" s="1130">
        <f>SUM(S46:S47)</f>
        <v>3000</v>
      </c>
      <c r="T53" s="1130"/>
      <c r="U53" s="1130">
        <f>SUM(U46:U47)</f>
        <v>3000</v>
      </c>
      <c r="V53" s="1130"/>
      <c r="W53" s="1130">
        <f>SUM(W46:W47)</f>
        <v>3000</v>
      </c>
      <c r="X53" s="1130">
        <f>SUM(X46:X47)</f>
        <v>1652</v>
      </c>
      <c r="Y53" s="1130">
        <f>SUM(Y46:Y48)</f>
        <v>0</v>
      </c>
      <c r="Z53" s="1130">
        <f>SUM(Z46:Z48)</f>
        <v>220000</v>
      </c>
      <c r="AA53" s="1130">
        <f>SUM(AA46:AA48)</f>
        <v>265000</v>
      </c>
      <c r="AB53" s="97"/>
      <c r="AC53" s="97">
        <f>AA53+AB53</f>
        <v>265000</v>
      </c>
      <c r="AD53" s="20"/>
      <c r="AE53" s="20">
        <f>AC53+AD53</f>
        <v>265000</v>
      </c>
      <c r="AF53" s="20"/>
      <c r="AG53" s="20">
        <f>AE53+AF53</f>
        <v>265000</v>
      </c>
      <c r="AH53" s="20"/>
      <c r="AI53" s="20">
        <f t="shared" si="0"/>
        <v>265000</v>
      </c>
      <c r="AJ53" s="20"/>
      <c r="AK53" s="20">
        <f>AI53+AJ53</f>
        <v>265000</v>
      </c>
      <c r="AL53" s="20"/>
      <c r="AM53" s="20">
        <f t="shared" si="1"/>
        <v>265000</v>
      </c>
      <c r="AN53" s="20">
        <f>SUM(AN46:AN52)</f>
        <v>70000</v>
      </c>
      <c r="AO53" s="20">
        <f t="shared" si="2"/>
        <v>335000</v>
      </c>
      <c r="AP53" s="20"/>
      <c r="AQ53" s="1132">
        <f t="shared" si="3"/>
        <v>335000</v>
      </c>
      <c r="AR53" s="20">
        <v>30000</v>
      </c>
      <c r="AS53" s="20">
        <f t="shared" si="4"/>
        <v>365000</v>
      </c>
      <c r="AT53" s="20">
        <f>SUM(AT46:AT52)</f>
        <v>31570</v>
      </c>
      <c r="AU53" s="20">
        <f t="shared" si="5"/>
        <v>396570</v>
      </c>
    </row>
    <row r="54" spans="1:47" ht="15.75">
      <c r="A54" s="390"/>
      <c r="B54" s="390"/>
      <c r="C54" s="398"/>
      <c r="D54" s="374"/>
      <c r="E54" s="1136"/>
      <c r="F54" s="416"/>
      <c r="G54" s="432"/>
      <c r="H54" s="417"/>
      <c r="I54" s="432"/>
      <c r="J54" s="416"/>
      <c r="K54" s="404"/>
      <c r="L54" s="417"/>
      <c r="M54" s="645"/>
      <c r="N54" s="1135"/>
      <c r="O54" s="649"/>
      <c r="P54" s="1135"/>
      <c r="Q54" s="649"/>
      <c r="R54" s="1135"/>
      <c r="S54" s="649"/>
      <c r="T54" s="649"/>
      <c r="U54" s="649"/>
      <c r="V54" s="649"/>
      <c r="W54" s="649"/>
      <c r="X54" s="649"/>
      <c r="Y54" s="649"/>
      <c r="Z54" s="372"/>
      <c r="AA54" s="10"/>
      <c r="AB54" s="9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90"/>
      <c r="AR54" s="10"/>
      <c r="AS54" s="10"/>
      <c r="AT54" s="90"/>
      <c r="AU54" s="10"/>
    </row>
    <row r="55" spans="1:47" ht="15">
      <c r="A55" s="390">
        <v>853</v>
      </c>
      <c r="B55" s="390">
        <v>85321</v>
      </c>
      <c r="C55" s="398">
        <v>2110</v>
      </c>
      <c r="D55" s="372" t="s">
        <v>930</v>
      </c>
      <c r="E55" s="42">
        <v>33000</v>
      </c>
      <c r="G55" s="10">
        <f>E55+F55</f>
        <v>33000</v>
      </c>
      <c r="I55" s="10">
        <v>48000</v>
      </c>
      <c r="J55" s="90"/>
      <c r="K55" s="10">
        <f>I55+J55</f>
        <v>48000</v>
      </c>
      <c r="M55" s="1128">
        <v>45950</v>
      </c>
      <c r="N55" s="90">
        <v>-3550</v>
      </c>
      <c r="O55" s="10">
        <f>M55+N55</f>
        <v>42400</v>
      </c>
      <c r="P55" s="90">
        <v>21200</v>
      </c>
      <c r="Q55" s="10">
        <f>O55+P55</f>
        <v>63600</v>
      </c>
      <c r="R55" s="90">
        <v>5000</v>
      </c>
      <c r="S55" s="10">
        <v>121000</v>
      </c>
      <c r="T55" s="10"/>
      <c r="U55" s="10">
        <f>S55+T55</f>
        <v>121000</v>
      </c>
      <c r="V55" s="10"/>
      <c r="W55" s="10">
        <f>U55+V55</f>
        <v>121000</v>
      </c>
      <c r="X55" s="10"/>
      <c r="Y55" s="10">
        <f>W55+X55</f>
        <v>121000</v>
      </c>
      <c r="Z55" s="372"/>
      <c r="AA55" s="10">
        <v>120600</v>
      </c>
      <c r="AB55" s="90"/>
      <c r="AC55" s="10">
        <f>AA55+AB55</f>
        <v>120600</v>
      </c>
      <c r="AD55" s="10"/>
      <c r="AE55" s="10">
        <f>AC55+AD55</f>
        <v>120600</v>
      </c>
      <c r="AF55" s="10"/>
      <c r="AG55" s="10">
        <f>AE55+AF55</f>
        <v>120600</v>
      </c>
      <c r="AH55" s="10"/>
      <c r="AI55" s="10">
        <f t="shared" si="0"/>
        <v>120600</v>
      </c>
      <c r="AJ55" s="10"/>
      <c r="AK55" s="10">
        <f>AI55+AJ55</f>
        <v>120600</v>
      </c>
      <c r="AL55" s="10"/>
      <c r="AM55" s="10">
        <f t="shared" si="1"/>
        <v>120600</v>
      </c>
      <c r="AN55" s="10"/>
      <c r="AO55" s="10">
        <f t="shared" si="2"/>
        <v>120600</v>
      </c>
      <c r="AP55" s="10"/>
      <c r="AQ55" s="90">
        <f t="shared" si="3"/>
        <v>120600</v>
      </c>
      <c r="AR55" s="10"/>
      <c r="AS55" s="10">
        <f t="shared" si="4"/>
        <v>120600</v>
      </c>
      <c r="AT55" s="90"/>
      <c r="AU55" s="10">
        <f t="shared" si="5"/>
        <v>120600</v>
      </c>
    </row>
    <row r="56" spans="1:47" ht="15">
      <c r="A56" s="390"/>
      <c r="B56" s="390"/>
      <c r="C56" s="398"/>
      <c r="D56" s="372" t="s">
        <v>227</v>
      </c>
      <c r="E56" s="42"/>
      <c r="G56" s="10"/>
      <c r="I56" s="10"/>
      <c r="J56" s="90"/>
      <c r="K56" s="10"/>
      <c r="M56" s="1128"/>
      <c r="N56" s="90"/>
      <c r="O56" s="10"/>
      <c r="P56" s="90"/>
      <c r="Q56" s="10"/>
      <c r="R56" s="90"/>
      <c r="S56" s="10"/>
      <c r="T56" s="10"/>
      <c r="U56" s="10"/>
      <c r="V56" s="10"/>
      <c r="W56" s="10"/>
      <c r="X56" s="10"/>
      <c r="Y56" s="10"/>
      <c r="Z56" s="372"/>
      <c r="AA56" s="10"/>
      <c r="AB56" s="9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90"/>
      <c r="AR56" s="10"/>
      <c r="AS56" s="10"/>
      <c r="AT56" s="90"/>
      <c r="AU56" s="10"/>
    </row>
    <row r="57" spans="1:47" ht="15.75">
      <c r="A57" s="390"/>
      <c r="B57" s="390">
        <v>85334</v>
      </c>
      <c r="C57" s="390">
        <v>2110</v>
      </c>
      <c r="D57" s="372" t="s">
        <v>930</v>
      </c>
      <c r="E57" s="1137"/>
      <c r="F57" s="444"/>
      <c r="G57" s="443"/>
      <c r="H57" s="1138"/>
      <c r="I57" s="85"/>
      <c r="J57" s="443"/>
      <c r="K57" s="85"/>
      <c r="L57" s="1138"/>
      <c r="M57" s="1139"/>
      <c r="N57" s="1140"/>
      <c r="O57" s="1139"/>
      <c r="P57" s="1140"/>
      <c r="Q57" s="1139"/>
      <c r="R57" s="1140"/>
      <c r="S57" s="1139"/>
      <c r="T57" s="1139"/>
      <c r="U57" s="1139"/>
      <c r="V57" s="1139"/>
      <c r="W57" s="1139"/>
      <c r="X57" s="1139"/>
      <c r="Y57" s="1139"/>
      <c r="Z57" s="1139"/>
      <c r="AA57" s="1139"/>
      <c r="AB57" s="445"/>
      <c r="AC57" s="445"/>
      <c r="AD57" s="134"/>
      <c r="AE57" s="134"/>
      <c r="AF57" s="134"/>
      <c r="AG57" s="134"/>
      <c r="AH57" s="134"/>
      <c r="AI57" s="102">
        <v>0</v>
      </c>
      <c r="AJ57" s="102">
        <v>8980</v>
      </c>
      <c r="AK57" s="102">
        <v>8980</v>
      </c>
      <c r="AL57" s="10"/>
      <c r="AM57" s="10">
        <f t="shared" si="1"/>
        <v>8980</v>
      </c>
      <c r="AN57" s="10"/>
      <c r="AO57" s="10">
        <f t="shared" si="2"/>
        <v>8980</v>
      </c>
      <c r="AP57" s="10"/>
      <c r="AQ57" s="90">
        <f t="shared" si="3"/>
        <v>8980</v>
      </c>
      <c r="AR57" s="10"/>
      <c r="AS57" s="10">
        <f t="shared" si="4"/>
        <v>8980</v>
      </c>
      <c r="AT57" s="90"/>
      <c r="AU57" s="10">
        <f t="shared" si="5"/>
        <v>8980</v>
      </c>
    </row>
    <row r="58" spans="1:47" ht="15.75">
      <c r="A58" s="398"/>
      <c r="B58" s="390"/>
      <c r="C58" s="421"/>
      <c r="D58" s="372" t="s">
        <v>227</v>
      </c>
      <c r="E58" s="1141"/>
      <c r="F58" s="1142"/>
      <c r="G58" s="432"/>
      <c r="H58" s="1143"/>
      <c r="I58" s="404"/>
      <c r="J58" s="432"/>
      <c r="K58" s="404"/>
      <c r="L58" s="1143"/>
      <c r="M58" s="1144"/>
      <c r="N58" s="1145"/>
      <c r="O58" s="1144"/>
      <c r="P58" s="1145"/>
      <c r="Q58" s="1144"/>
      <c r="R58" s="1145"/>
      <c r="S58" s="1144"/>
      <c r="T58" s="1144"/>
      <c r="U58" s="1144"/>
      <c r="V58" s="1144"/>
      <c r="W58" s="1144"/>
      <c r="X58" s="1144"/>
      <c r="Y58" s="1144"/>
      <c r="Z58" s="1144"/>
      <c r="AA58" s="1144"/>
      <c r="AB58" s="1146"/>
      <c r="AC58" s="1146"/>
      <c r="AD58" s="96"/>
      <c r="AE58" s="96"/>
      <c r="AF58" s="96"/>
      <c r="AG58" s="96"/>
      <c r="AH58" s="96"/>
      <c r="AI58" s="102"/>
      <c r="AJ58" s="102"/>
      <c r="AK58" s="102"/>
      <c r="AL58" s="10"/>
      <c r="AM58" s="10"/>
      <c r="AN58" s="10"/>
      <c r="AO58" s="10"/>
      <c r="AP58" s="10"/>
      <c r="AQ58" s="90"/>
      <c r="AR58" s="10"/>
      <c r="AS58" s="10"/>
      <c r="AT58" s="90"/>
      <c r="AU58" s="10"/>
    </row>
    <row r="59" spans="1:47" ht="15.75">
      <c r="A59" s="403"/>
      <c r="B59" s="1147"/>
      <c r="C59" s="431"/>
      <c r="D59" s="431"/>
      <c r="E59" s="1148"/>
      <c r="F59" s="1149"/>
      <c r="G59" s="384"/>
      <c r="H59" s="383"/>
      <c r="I59" s="46"/>
      <c r="J59" s="384"/>
      <c r="K59" s="46"/>
      <c r="L59" s="383"/>
      <c r="M59" s="1150"/>
      <c r="N59" s="1151"/>
      <c r="O59" s="1150"/>
      <c r="P59" s="1151"/>
      <c r="Q59" s="1150"/>
      <c r="R59" s="1151"/>
      <c r="S59" s="1150"/>
      <c r="T59" s="1150"/>
      <c r="U59" s="1150"/>
      <c r="V59" s="1150"/>
      <c r="W59" s="1150"/>
      <c r="X59" s="1150"/>
      <c r="Y59" s="1150"/>
      <c r="Z59" s="1150"/>
      <c r="AA59" s="1150"/>
      <c r="AB59" s="97"/>
      <c r="AC59" s="97"/>
      <c r="AD59" s="20"/>
      <c r="AE59" s="20"/>
      <c r="AF59" s="20"/>
      <c r="AG59" s="20"/>
      <c r="AH59" s="20"/>
      <c r="AI59" s="20">
        <f>SUM(AI54:AI58)</f>
        <v>120600</v>
      </c>
      <c r="AJ59" s="20">
        <f>SUM(AJ57:AJ58)</f>
        <v>8980</v>
      </c>
      <c r="AK59" s="20">
        <f>SUM(AK54:AK58)</f>
        <v>129580</v>
      </c>
      <c r="AL59" s="20"/>
      <c r="AM59" s="20">
        <f t="shared" si="1"/>
        <v>129580</v>
      </c>
      <c r="AN59" s="20"/>
      <c r="AO59" s="20">
        <f t="shared" si="2"/>
        <v>129580</v>
      </c>
      <c r="AP59" s="20"/>
      <c r="AQ59" s="20">
        <f t="shared" si="3"/>
        <v>129580</v>
      </c>
      <c r="AR59" s="20">
        <f>SUM(AR54:AR58)</f>
        <v>0</v>
      </c>
      <c r="AS59" s="20">
        <f t="shared" si="4"/>
        <v>129580</v>
      </c>
      <c r="AT59" s="20"/>
      <c r="AU59" s="20">
        <f t="shared" si="5"/>
        <v>129580</v>
      </c>
    </row>
    <row r="60" spans="1:47" ht="15.75">
      <c r="A60" s="1129" t="s">
        <v>578</v>
      </c>
      <c r="B60" s="1152"/>
      <c r="C60" s="1152"/>
      <c r="D60" s="1152"/>
      <c r="E60" s="1148" t="e">
        <f>#REF!+E45+E42+E34+E29+E20+E17</f>
        <v>#REF!</v>
      </c>
      <c r="F60" s="1148" t="e">
        <f>#REF!+F45+F42+F34+F29+F20+F17</f>
        <v>#REF!</v>
      </c>
      <c r="G60" s="46" t="e">
        <f>#REF!+G45+G42+G34+G29+G20+G17</f>
        <v>#REF!</v>
      </c>
      <c r="H60" s="383"/>
      <c r="I60" s="46" t="e">
        <f>#REF!+I45+I42+I34+I29+I20+I17</f>
        <v>#REF!</v>
      </c>
      <c r="J60" s="46" t="e">
        <f>#REF!+J45+J42+J34+J29+J20+J17</f>
        <v>#REF!</v>
      </c>
      <c r="K60" s="46" t="e">
        <f>#REF!+K45+K42+K34+K29+K20+K17</f>
        <v>#REF!</v>
      </c>
      <c r="L60" s="383"/>
      <c r="M60" s="1150" t="e">
        <f>M17+M20+M29+M34+M42+M45+#REF!</f>
        <v>#REF!</v>
      </c>
      <c r="N60" s="1151" t="e">
        <f>N17+N20+N29+N34+N42+N45+#REF!</f>
        <v>#REF!</v>
      </c>
      <c r="O60" s="1150" t="e">
        <f>O17+O20+O29+O34+O42+O45+#REF!</f>
        <v>#REF!</v>
      </c>
      <c r="P60" s="1151" t="e">
        <f>P17+P20+P29+P34+P42+P45+#REF!</f>
        <v>#REF!</v>
      </c>
      <c r="Q60" s="1150" t="e">
        <f>Q17+Q20+Q29+Q34+Q42+Q45+#REF!</f>
        <v>#REF!</v>
      </c>
      <c r="R60" s="1151" t="e">
        <f>R17+R20+R29+R34+R42+R45+#REF!</f>
        <v>#REF!</v>
      </c>
      <c r="S60" s="1150" t="e">
        <f>S17+S20+S29+S34+S42+S45+S53+#REF!</f>
        <v>#REF!</v>
      </c>
      <c r="T60" s="1150" t="e">
        <f>T17+T20+T29+T34+T42+T45+T53+#REF!</f>
        <v>#REF!</v>
      </c>
      <c r="U60" s="1150" t="e">
        <f>U17+U20+U29+U34+U42+U45+U53+#REF!</f>
        <v>#REF!</v>
      </c>
      <c r="V60" s="1150" t="e">
        <f>V17+V20+V29+V34+V42+V45+V53+#REF!</f>
        <v>#REF!</v>
      </c>
      <c r="W60" s="1150" t="e">
        <f>W17+W20+W29+W34+W42+W45+W53+#REF!</f>
        <v>#REF!</v>
      </c>
      <c r="X60" s="1150" t="e">
        <f>X17+X20+X29+X34+X42+X45+X53+#REF!</f>
        <v>#REF!</v>
      </c>
      <c r="Y60" s="1150" t="e">
        <f>Y17+Y20+Y29+Y34+Y42+Y45+Y53+#REF!</f>
        <v>#REF!</v>
      </c>
      <c r="Z60" s="1150" t="e">
        <f>Z17+Z20+Z29+Z34+Z42+Z45+Z53+#REF!</f>
        <v>#REF!</v>
      </c>
      <c r="AA60" s="1150" t="e">
        <f>AA17+AA20+AA29+AA34+AA42+AA45+AA53+#REF!</f>
        <v>#REF!</v>
      </c>
      <c r="AB60" s="97" t="e">
        <f>#REF!+AB53+AB45+AB42+AB34+AB29+AB20+AB17</f>
        <v>#REF!</v>
      </c>
      <c r="AC60" s="97" t="e">
        <f>AA60+AB60</f>
        <v>#REF!</v>
      </c>
      <c r="AD60" s="20">
        <v>17979</v>
      </c>
      <c r="AE60" s="20" t="e">
        <f>AC60+AD60</f>
        <v>#REF!</v>
      </c>
      <c r="AF60" s="20" t="e">
        <f>#REF!+AF53+AF45+AF42+AF34+AF29+AF20+AF17</f>
        <v>#REF!</v>
      </c>
      <c r="AG60" s="20" t="e">
        <f>#REF!+AG53+AG45+AG42+AG34+AG29+AG20+AG17</f>
        <v>#REF!</v>
      </c>
      <c r="AH60" s="20" t="e">
        <f>#REF!+AH53+AH45+AH42+AH34+AH29+AH20+AH17</f>
        <v>#REF!</v>
      </c>
      <c r="AI60" s="20">
        <f>AI17+AI20+AI29+AI34+AI42+AI45+AI53+AI59</f>
        <v>6150343</v>
      </c>
      <c r="AJ60" s="20">
        <f>AJ59+AJ53+AJ45+AJ42+AJ34+AJ29+AJ20+AJ17</f>
        <v>99381</v>
      </c>
      <c r="AK60" s="20">
        <f>AK59+AK53+AK45+AK42+AK34+AK29+AK20+AK17</f>
        <v>6249724</v>
      </c>
      <c r="AL60" s="20">
        <f>AL59+AL53+AL45+AL42+AL34+AL29+AL20+AL17</f>
        <v>89041</v>
      </c>
      <c r="AM60" s="20">
        <f t="shared" si="1"/>
        <v>6338765</v>
      </c>
      <c r="AN60" s="20">
        <f>AN59+AN53+AN45+AN42+AN34+AN29+AN20+AN17</f>
        <v>123647</v>
      </c>
      <c r="AO60" s="20">
        <f t="shared" si="2"/>
        <v>6462412</v>
      </c>
      <c r="AP60" s="20">
        <f>AP59+AP53+AP45+AP42+AP34+AP29+AP20+AP17</f>
        <v>-1954</v>
      </c>
      <c r="AQ60" s="20">
        <f t="shared" si="3"/>
        <v>6460458</v>
      </c>
      <c r="AR60" s="20">
        <f>AR59+AR53+AR45+AR42+AR34+AR29+AR20+AR17</f>
        <v>-202497</v>
      </c>
      <c r="AS60" s="20">
        <f t="shared" si="4"/>
        <v>6257961</v>
      </c>
      <c r="AT60" s="20">
        <f>AT59+AT53+AT45+AT42+AT34+AT29+AT20+AT17</f>
        <v>60230</v>
      </c>
      <c r="AU60" s="20">
        <f t="shared" si="5"/>
        <v>6318191</v>
      </c>
    </row>
    <row r="61" ht="15">
      <c r="AN61" s="90"/>
    </row>
    <row r="63" ht="15">
      <c r="AR63" s="90"/>
    </row>
    <row r="64" ht="15">
      <c r="AR64" s="90"/>
    </row>
    <row r="65" ht="15">
      <c r="AT65" s="90"/>
    </row>
  </sheetData>
  <sheetProtection/>
  <mergeCells count="39">
    <mergeCell ref="AU35:AU37"/>
    <mergeCell ref="A42:D42"/>
    <mergeCell ref="A45:D45"/>
    <mergeCell ref="A53:D53"/>
    <mergeCell ref="A60:D60"/>
    <mergeCell ref="A29:D29"/>
    <mergeCell ref="A34:D34"/>
    <mergeCell ref="AC35:AC36"/>
    <mergeCell ref="AE35:AE36"/>
    <mergeCell ref="AG35:AG36"/>
    <mergeCell ref="AS35:AS37"/>
    <mergeCell ref="AR13:AR14"/>
    <mergeCell ref="AS13:AS14"/>
    <mergeCell ref="AT13:AT14"/>
    <mergeCell ref="AU13:AU14"/>
    <mergeCell ref="A17:D17"/>
    <mergeCell ref="A20:D20"/>
    <mergeCell ref="AL13:AL14"/>
    <mergeCell ref="AM13:AM14"/>
    <mergeCell ref="AN13:AN14"/>
    <mergeCell ref="AO13:AO14"/>
    <mergeCell ref="AP13:AP14"/>
    <mergeCell ref="AQ13:AQ14"/>
    <mergeCell ref="AF13:AF14"/>
    <mergeCell ref="AG13:AG14"/>
    <mergeCell ref="AH13:AH14"/>
    <mergeCell ref="AI13:AI14"/>
    <mergeCell ref="AJ13:AJ14"/>
    <mergeCell ref="AK13:AK14"/>
    <mergeCell ref="A7:AS7"/>
    <mergeCell ref="A8:AS8"/>
    <mergeCell ref="A9:AS9"/>
    <mergeCell ref="A11:AA11"/>
    <mergeCell ref="A13:C13"/>
    <mergeCell ref="D13:D14"/>
    <mergeCell ref="AB13:AB14"/>
    <mergeCell ref="AC13:AC14"/>
    <mergeCell ref="AD13:AD14"/>
    <mergeCell ref="AE13:AE14"/>
  </mergeCells>
  <printOptions/>
  <pageMargins left="0.75" right="0.75" top="1" bottom="1" header="0.5" footer="0.5"/>
  <pageSetup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975"/>
  <sheetViews>
    <sheetView zoomScalePageLayoutView="0" workbookViewId="0" topLeftCell="A1">
      <selection activeCell="B19" sqref="B19"/>
    </sheetView>
  </sheetViews>
  <sheetFormatPr defaultColWidth="9.140625" defaultRowHeight="16.5" customHeight="1"/>
  <cols>
    <col min="1" max="1" width="22.8515625" style="140" customWidth="1"/>
    <col min="2" max="2" width="37.7109375" style="141" customWidth="1"/>
    <col min="3" max="3" width="10.7109375" style="142" customWidth="1"/>
    <col min="4" max="4" width="50.57421875" style="141" customWidth="1"/>
    <col min="5" max="5" width="20.00390625" style="141" hidden="1" customWidth="1"/>
    <col min="6" max="6" width="0.13671875" style="141" hidden="1" customWidth="1"/>
    <col min="7" max="7" width="21.7109375" style="141" hidden="1" customWidth="1"/>
    <col min="8" max="8" width="20.421875" style="141" hidden="1" customWidth="1"/>
    <col min="9" max="9" width="18.57421875" style="141" hidden="1" customWidth="1"/>
    <col min="10" max="10" width="17.28125" style="141" hidden="1" customWidth="1"/>
    <col min="11" max="11" width="0.2890625" style="141" hidden="1" customWidth="1"/>
    <col min="12" max="12" width="22.421875" style="141" hidden="1" customWidth="1"/>
    <col min="13" max="13" width="17.57421875" style="141" hidden="1" customWidth="1"/>
    <col min="14" max="14" width="15.57421875" style="141" hidden="1" customWidth="1"/>
    <col min="15" max="15" width="25.00390625" style="141" hidden="1" customWidth="1"/>
    <col min="16" max="16" width="24.57421875" style="141" hidden="1" customWidth="1"/>
    <col min="17" max="17" width="0.13671875" style="141" hidden="1" customWidth="1"/>
    <col min="18" max="18" width="15.57421875" style="141" hidden="1" customWidth="1"/>
    <col min="19" max="19" width="16.8515625" style="141" hidden="1" customWidth="1"/>
    <col min="20" max="20" width="14.57421875" style="141" hidden="1" customWidth="1"/>
    <col min="21" max="21" width="16.8515625" style="141" hidden="1" customWidth="1"/>
    <col min="22" max="22" width="16.7109375" style="141" hidden="1" customWidth="1"/>
    <col min="23" max="23" width="18.28125" style="141" hidden="1" customWidth="1"/>
    <col min="24" max="24" width="15.7109375" style="141" hidden="1" customWidth="1"/>
    <col min="25" max="25" width="0.13671875" style="141" hidden="1" customWidth="1"/>
    <col min="26" max="27" width="16.28125" style="141" hidden="1" customWidth="1"/>
    <col min="28" max="28" width="16.57421875" style="141" hidden="1" customWidth="1"/>
    <col min="29" max="29" width="0.13671875" style="141" hidden="1" customWidth="1"/>
    <col min="30" max="31" width="16.00390625" style="141" hidden="1" customWidth="1"/>
    <col min="32" max="33" width="17.00390625" style="141" hidden="1" customWidth="1"/>
    <col min="34" max="34" width="16.140625" style="141" hidden="1" customWidth="1"/>
    <col min="35" max="35" width="0.13671875" style="141" hidden="1" customWidth="1"/>
    <col min="36" max="36" width="15.28125" style="141" hidden="1" customWidth="1"/>
    <col min="37" max="38" width="15.140625" style="141" hidden="1" customWidth="1"/>
    <col min="39" max="39" width="15.57421875" style="141" hidden="1" customWidth="1"/>
    <col min="40" max="40" width="15.140625" style="141" hidden="1" customWidth="1"/>
    <col min="41" max="41" width="0.13671875" style="141" hidden="1" customWidth="1"/>
    <col min="42" max="43" width="14.8515625" style="141" hidden="1" customWidth="1"/>
    <col min="44" max="44" width="15.28125" style="141" hidden="1" customWidth="1"/>
    <col min="45" max="45" width="14.8515625" style="141" hidden="1" customWidth="1"/>
    <col min="46" max="46" width="14.57421875" style="141" hidden="1" customWidth="1"/>
    <col min="47" max="47" width="15.28125" style="141" customWidth="1"/>
    <col min="48" max="48" width="15.00390625" style="141" customWidth="1"/>
    <col min="49" max="49" width="14.8515625" style="141" customWidth="1"/>
    <col min="50" max="16384" width="9.140625" style="141" customWidth="1"/>
  </cols>
  <sheetData>
    <row r="1" spans="4:23" ht="16.5" customHeight="1">
      <c r="D1" s="916" t="s">
        <v>260</v>
      </c>
      <c r="E1" s="852"/>
      <c r="F1" s="852"/>
      <c r="G1" s="852"/>
      <c r="H1" s="852"/>
      <c r="I1" s="852"/>
      <c r="J1" s="852"/>
      <c r="K1" s="852"/>
      <c r="L1" s="852"/>
      <c r="M1" s="852"/>
      <c r="N1" s="852"/>
      <c r="O1" s="852"/>
      <c r="P1" s="852"/>
      <c r="Q1" s="852"/>
      <c r="R1" s="852"/>
      <c r="S1" s="852"/>
      <c r="T1" s="852"/>
      <c r="U1" s="852"/>
      <c r="V1" s="852"/>
      <c r="W1" s="852"/>
    </row>
    <row r="2" ht="16.5" customHeight="1">
      <c r="D2" s="143" t="s">
        <v>261</v>
      </c>
    </row>
    <row r="3" ht="16.5" customHeight="1">
      <c r="D3" s="143" t="s">
        <v>11</v>
      </c>
    </row>
    <row r="4" ht="16.5" customHeight="1">
      <c r="D4" s="143" t="s">
        <v>23</v>
      </c>
    </row>
    <row r="5" ht="16.5" customHeight="1">
      <c r="E5" s="140"/>
    </row>
    <row r="6" spans="1:23" ht="16.5" customHeight="1">
      <c r="A6" s="917" t="s">
        <v>262</v>
      </c>
      <c r="B6" s="918"/>
      <c r="C6" s="918"/>
      <c r="D6" s="918"/>
      <c r="E6" s="918"/>
      <c r="F6" s="852"/>
      <c r="G6" s="852"/>
      <c r="H6" s="852"/>
      <c r="I6" s="852"/>
      <c r="J6" s="852"/>
      <c r="K6" s="852"/>
      <c r="L6" s="852"/>
      <c r="M6" s="852"/>
      <c r="N6" s="852"/>
      <c r="O6" s="852"/>
      <c r="P6" s="852"/>
      <c r="Q6" s="852"/>
      <c r="R6" s="852"/>
      <c r="S6" s="852"/>
      <c r="T6" s="852"/>
      <c r="U6" s="852"/>
      <c r="V6" s="852"/>
      <c r="W6" s="852"/>
    </row>
    <row r="7" spans="1:49" ht="16.5" customHeight="1">
      <c r="A7" s="145" t="s">
        <v>263</v>
      </c>
      <c r="B7" s="145" t="s">
        <v>26</v>
      </c>
      <c r="C7" s="145" t="s">
        <v>27</v>
      </c>
      <c r="D7" s="145" t="s">
        <v>264</v>
      </c>
      <c r="E7" s="145" t="s">
        <v>265</v>
      </c>
      <c r="F7" s="145" t="s">
        <v>266</v>
      </c>
      <c r="G7" s="145" t="s">
        <v>265</v>
      </c>
      <c r="H7" s="145" t="s">
        <v>266</v>
      </c>
      <c r="I7" s="145" t="s">
        <v>265</v>
      </c>
      <c r="J7" s="145" t="s">
        <v>266</v>
      </c>
      <c r="K7" s="145" t="s">
        <v>265</v>
      </c>
      <c r="L7" s="145" t="s">
        <v>266</v>
      </c>
      <c r="M7" s="145" t="s">
        <v>265</v>
      </c>
      <c r="N7" s="919" t="s">
        <v>267</v>
      </c>
      <c r="O7" s="909" t="s">
        <v>268</v>
      </c>
      <c r="P7" s="911" t="s">
        <v>269</v>
      </c>
      <c r="Q7" s="909" t="s">
        <v>268</v>
      </c>
      <c r="R7" s="909" t="s">
        <v>270</v>
      </c>
      <c r="S7" s="909" t="s">
        <v>271</v>
      </c>
      <c r="T7" s="909" t="s">
        <v>272</v>
      </c>
      <c r="U7" s="909" t="s">
        <v>29</v>
      </c>
      <c r="V7" s="909" t="s">
        <v>273</v>
      </c>
      <c r="W7" s="909" t="s">
        <v>29</v>
      </c>
      <c r="X7" s="909" t="s">
        <v>30</v>
      </c>
      <c r="Y7" s="911" t="s">
        <v>29</v>
      </c>
      <c r="Z7" s="909" t="s">
        <v>274</v>
      </c>
      <c r="AA7" s="909" t="s">
        <v>29</v>
      </c>
      <c r="AB7" s="909" t="s">
        <v>31</v>
      </c>
      <c r="AC7" s="909" t="s">
        <v>29</v>
      </c>
      <c r="AD7" s="909" t="s">
        <v>34</v>
      </c>
      <c r="AE7" s="909" t="s">
        <v>29</v>
      </c>
      <c r="AF7" s="909" t="s">
        <v>34</v>
      </c>
      <c r="AG7" s="909" t="s">
        <v>29</v>
      </c>
      <c r="AH7" s="911" t="s">
        <v>35</v>
      </c>
      <c r="AI7" s="909" t="s">
        <v>29</v>
      </c>
      <c r="AJ7" s="909" t="s">
        <v>36</v>
      </c>
      <c r="AK7" s="909" t="s">
        <v>29</v>
      </c>
      <c r="AL7" s="909" t="s">
        <v>37</v>
      </c>
      <c r="AM7" s="911" t="s">
        <v>29</v>
      </c>
      <c r="AN7" s="913" t="s">
        <v>38</v>
      </c>
      <c r="AO7" s="913" t="s">
        <v>29</v>
      </c>
      <c r="AP7" s="909" t="s">
        <v>39</v>
      </c>
      <c r="AQ7" s="909" t="s">
        <v>29</v>
      </c>
      <c r="AR7" s="909" t="s">
        <v>40</v>
      </c>
      <c r="AS7" s="909" t="s">
        <v>29</v>
      </c>
      <c r="AT7" s="909" t="s">
        <v>275</v>
      </c>
      <c r="AU7" s="909" t="s">
        <v>29</v>
      </c>
      <c r="AV7" s="909" t="s">
        <v>41</v>
      </c>
      <c r="AW7" s="909" t="s">
        <v>32</v>
      </c>
    </row>
    <row r="8" spans="1:49" ht="22.5" customHeight="1">
      <c r="A8" s="146"/>
      <c r="B8" s="147"/>
      <c r="C8" s="147"/>
      <c r="D8" s="147"/>
      <c r="E8" s="147" t="s">
        <v>276</v>
      </c>
      <c r="F8" s="147" t="s">
        <v>277</v>
      </c>
      <c r="G8" s="147" t="s">
        <v>278</v>
      </c>
      <c r="H8" s="147" t="s">
        <v>279</v>
      </c>
      <c r="I8" s="147" t="s">
        <v>278</v>
      </c>
      <c r="J8" s="147" t="s">
        <v>280</v>
      </c>
      <c r="K8" s="147" t="s">
        <v>278</v>
      </c>
      <c r="L8" s="147" t="s">
        <v>281</v>
      </c>
      <c r="M8" s="147" t="s">
        <v>278</v>
      </c>
      <c r="N8" s="920"/>
      <c r="O8" s="910"/>
      <c r="P8" s="912"/>
      <c r="Q8" s="910"/>
      <c r="R8" s="910"/>
      <c r="S8" s="910"/>
      <c r="T8" s="910"/>
      <c r="U8" s="910"/>
      <c r="V8" s="915"/>
      <c r="W8" s="910"/>
      <c r="X8" s="910"/>
      <c r="Y8" s="912"/>
      <c r="Z8" s="910"/>
      <c r="AA8" s="910"/>
      <c r="AB8" s="910"/>
      <c r="AC8" s="910"/>
      <c r="AD8" s="910"/>
      <c r="AE8" s="910"/>
      <c r="AF8" s="910"/>
      <c r="AG8" s="910"/>
      <c r="AH8" s="912"/>
      <c r="AI8" s="910"/>
      <c r="AJ8" s="910"/>
      <c r="AK8" s="910"/>
      <c r="AL8" s="910"/>
      <c r="AM8" s="912"/>
      <c r="AN8" s="914"/>
      <c r="AO8" s="914"/>
      <c r="AP8" s="910"/>
      <c r="AQ8" s="910"/>
      <c r="AR8" s="910"/>
      <c r="AS8" s="910"/>
      <c r="AT8" s="910"/>
      <c r="AU8" s="910"/>
      <c r="AV8" s="910"/>
      <c r="AW8" s="910"/>
    </row>
    <row r="9" spans="1:49" ht="16.5" customHeight="1">
      <c r="A9" s="148" t="s">
        <v>42</v>
      </c>
      <c r="B9" s="148" t="s">
        <v>43</v>
      </c>
      <c r="C9" s="149"/>
      <c r="D9" s="150"/>
      <c r="E9" s="151"/>
      <c r="F9" s="151"/>
      <c r="G9" s="151"/>
      <c r="H9" s="151"/>
      <c r="I9" s="151"/>
      <c r="J9" s="151"/>
      <c r="K9" s="151"/>
      <c r="L9" s="151"/>
      <c r="M9" s="151"/>
      <c r="N9" s="152"/>
      <c r="O9" s="150"/>
      <c r="P9" s="151"/>
      <c r="Q9" s="151"/>
      <c r="R9" s="153"/>
      <c r="S9" s="151"/>
      <c r="T9" s="150"/>
      <c r="U9" s="150"/>
      <c r="V9" s="152"/>
      <c r="W9" s="150"/>
      <c r="X9" s="154"/>
      <c r="Y9" s="155"/>
      <c r="Z9" s="153"/>
      <c r="AA9" s="151"/>
      <c r="AB9" s="152"/>
      <c r="AC9" s="150"/>
      <c r="AD9" s="153"/>
      <c r="AE9" s="151"/>
      <c r="AF9" s="151"/>
      <c r="AG9" s="151"/>
      <c r="AH9" s="151"/>
      <c r="AI9" s="151"/>
      <c r="AJ9" s="153"/>
      <c r="AK9" s="151"/>
      <c r="AL9" s="154"/>
      <c r="AM9" s="151"/>
      <c r="AN9" s="153"/>
      <c r="AO9" s="151"/>
      <c r="AP9" s="152"/>
      <c r="AQ9" s="150"/>
      <c r="AR9" s="154"/>
      <c r="AS9" s="151"/>
      <c r="AT9" s="150"/>
      <c r="AU9" s="150"/>
      <c r="AV9" s="153"/>
      <c r="AW9" s="151"/>
    </row>
    <row r="10" spans="1:49" ht="16.5" customHeight="1">
      <c r="A10" s="156" t="s">
        <v>282</v>
      </c>
      <c r="B10" s="150" t="s">
        <v>283</v>
      </c>
      <c r="C10" s="149">
        <v>4300</v>
      </c>
      <c r="D10" s="150" t="s">
        <v>284</v>
      </c>
      <c r="E10" s="152">
        <v>20000</v>
      </c>
      <c r="F10" s="152"/>
      <c r="G10" s="152">
        <f>E10+F10</f>
        <v>20000</v>
      </c>
      <c r="H10" s="152"/>
      <c r="I10" s="152">
        <f>G10+H10</f>
        <v>20000</v>
      </c>
      <c r="J10" s="152"/>
      <c r="K10" s="152">
        <f>I10+J10</f>
        <v>20000</v>
      </c>
      <c r="L10" s="152"/>
      <c r="M10" s="152">
        <f>K10+L10</f>
        <v>20000</v>
      </c>
      <c r="N10" s="152"/>
      <c r="O10" s="152">
        <f>M10+N10</f>
        <v>20000</v>
      </c>
      <c r="P10" s="150"/>
      <c r="Q10" s="152">
        <f>O10+P10</f>
        <v>20000</v>
      </c>
      <c r="R10" s="152"/>
      <c r="S10" s="152">
        <f>Q10+R10</f>
        <v>20000</v>
      </c>
      <c r="T10" s="150"/>
      <c r="U10" s="152">
        <f>S10+T10</f>
        <v>20000</v>
      </c>
      <c r="V10" s="152"/>
      <c r="W10" s="152">
        <v>30000</v>
      </c>
      <c r="X10" s="154"/>
      <c r="Y10" s="157">
        <f>W10+X10</f>
        <v>30000</v>
      </c>
      <c r="Z10" s="152"/>
      <c r="AA10" s="152">
        <f>Y10+Z10</f>
        <v>30000</v>
      </c>
      <c r="AB10" s="152"/>
      <c r="AC10" s="152">
        <f>AA10+AB10</f>
        <v>30000</v>
      </c>
      <c r="AD10" s="152"/>
      <c r="AE10" s="152">
        <f>AC10+AD10</f>
        <v>30000</v>
      </c>
      <c r="AF10" s="150"/>
      <c r="AG10" s="152">
        <f>AE10+AF10</f>
        <v>30000</v>
      </c>
      <c r="AH10" s="152"/>
      <c r="AI10" s="152">
        <f>AG10+AH10</f>
        <v>30000</v>
      </c>
      <c r="AJ10" s="152"/>
      <c r="AK10" s="152">
        <f>AI10+AJ10</f>
        <v>30000</v>
      </c>
      <c r="AL10" s="154"/>
      <c r="AM10" s="152">
        <f>AK10+AL10</f>
        <v>30000</v>
      </c>
      <c r="AN10" s="152"/>
      <c r="AO10" s="152">
        <f>AM10+AN10</f>
        <v>30000</v>
      </c>
      <c r="AP10" s="152"/>
      <c r="AQ10" s="152">
        <f>AO10+AP10</f>
        <v>30000</v>
      </c>
      <c r="AR10" s="154"/>
      <c r="AS10" s="152">
        <f>AQ10+AR10</f>
        <v>30000</v>
      </c>
      <c r="AT10" s="150"/>
      <c r="AU10" s="152">
        <f>AS10+AT10</f>
        <v>30000</v>
      </c>
      <c r="AV10" s="152"/>
      <c r="AW10" s="152">
        <f>AU10+AV10</f>
        <v>30000</v>
      </c>
    </row>
    <row r="11" spans="1:49" ht="16.5" customHeight="1">
      <c r="A11" s="156" t="s">
        <v>285</v>
      </c>
      <c r="B11" s="150" t="s">
        <v>49</v>
      </c>
      <c r="C11" s="149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2"/>
      <c r="O11" s="152"/>
      <c r="P11" s="150"/>
      <c r="Q11" s="152"/>
      <c r="R11" s="152"/>
      <c r="S11" s="152"/>
      <c r="T11" s="150"/>
      <c r="U11" s="152"/>
      <c r="V11" s="152"/>
      <c r="W11" s="152"/>
      <c r="X11" s="154"/>
      <c r="Y11" s="157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4"/>
      <c r="AM11" s="152"/>
      <c r="AN11" s="152"/>
      <c r="AO11" s="152"/>
      <c r="AP11" s="152"/>
      <c r="AQ11" s="152"/>
      <c r="AR11" s="154"/>
      <c r="AS11" s="152"/>
      <c r="AT11" s="150"/>
      <c r="AU11" s="152"/>
      <c r="AV11" s="152"/>
      <c r="AW11" s="152"/>
    </row>
    <row r="12" spans="1:49" s="165" customFormat="1" ht="16.5" customHeight="1">
      <c r="A12" s="158" t="s">
        <v>50</v>
      </c>
      <c r="B12" s="159"/>
      <c r="C12" s="160"/>
      <c r="D12" s="159"/>
      <c r="E12" s="161">
        <f>E10</f>
        <v>20000</v>
      </c>
      <c r="F12" s="161"/>
      <c r="G12" s="161">
        <f>G10</f>
        <v>20000</v>
      </c>
      <c r="H12" s="161"/>
      <c r="I12" s="161">
        <f>I10</f>
        <v>20000</v>
      </c>
      <c r="J12" s="161"/>
      <c r="K12" s="161">
        <f>K10</f>
        <v>20000</v>
      </c>
      <c r="L12" s="161"/>
      <c r="M12" s="161">
        <f>M10</f>
        <v>20000</v>
      </c>
      <c r="N12" s="161"/>
      <c r="O12" s="162">
        <f aca="true" t="shared" si="0" ref="O12:O73">M12+N12</f>
        <v>20000</v>
      </c>
      <c r="P12" s="159"/>
      <c r="Q12" s="162">
        <f aca="true" t="shared" si="1" ref="Q12:Q73">O12+P12</f>
        <v>20000</v>
      </c>
      <c r="R12" s="162"/>
      <c r="S12" s="162">
        <f aca="true" t="shared" si="2" ref="S12:S73">Q12+R12</f>
        <v>20000</v>
      </c>
      <c r="T12" s="163"/>
      <c r="U12" s="162">
        <f aca="true" t="shared" si="3" ref="U12:U73">S12+T12</f>
        <v>20000</v>
      </c>
      <c r="V12" s="162"/>
      <c r="W12" s="162">
        <v>30000</v>
      </c>
      <c r="X12" s="164"/>
      <c r="Y12" s="164">
        <f aca="true" t="shared" si="4" ref="Y12:Y75">W12+X12</f>
        <v>30000</v>
      </c>
      <c r="Z12" s="162"/>
      <c r="AA12" s="162">
        <f aca="true" t="shared" si="5" ref="AA12:AA75">Y12+Z12</f>
        <v>30000</v>
      </c>
      <c r="AB12" s="162"/>
      <c r="AC12" s="162">
        <f aca="true" t="shared" si="6" ref="AC12:AC75">AA12+AB12</f>
        <v>30000</v>
      </c>
      <c r="AD12" s="162"/>
      <c r="AE12" s="162">
        <f aca="true" t="shared" si="7" ref="AE12:AE75">AC12+AD12</f>
        <v>30000</v>
      </c>
      <c r="AF12" s="162"/>
      <c r="AG12" s="162">
        <f aca="true" t="shared" si="8" ref="AG12:AG75">AE12+AF12</f>
        <v>30000</v>
      </c>
      <c r="AH12" s="162"/>
      <c r="AI12" s="162">
        <f aca="true" t="shared" si="9" ref="AI12:AI75">AG12+AH12</f>
        <v>30000</v>
      </c>
      <c r="AJ12" s="162"/>
      <c r="AK12" s="162">
        <f aca="true" t="shared" si="10" ref="AK12:AK75">AI12+AJ12</f>
        <v>30000</v>
      </c>
      <c r="AL12" s="164"/>
      <c r="AM12" s="162">
        <f aca="true" t="shared" si="11" ref="AM12:AM75">AK12+AL12</f>
        <v>30000</v>
      </c>
      <c r="AN12" s="162"/>
      <c r="AO12" s="162">
        <f aca="true" t="shared" si="12" ref="AO12:AO75">AM12+AN12</f>
        <v>30000</v>
      </c>
      <c r="AP12" s="162"/>
      <c r="AQ12" s="162">
        <f aca="true" t="shared" si="13" ref="AQ12:AQ75">AO12+AP12</f>
        <v>30000</v>
      </c>
      <c r="AR12" s="164"/>
      <c r="AS12" s="162">
        <f aca="true" t="shared" si="14" ref="AS12:AS75">AQ12+AR12</f>
        <v>30000</v>
      </c>
      <c r="AT12" s="163"/>
      <c r="AU12" s="162">
        <f aca="true" t="shared" si="15" ref="AU12:AU75">AS12+AT12</f>
        <v>30000</v>
      </c>
      <c r="AV12" s="162"/>
      <c r="AW12" s="162">
        <f aca="true" t="shared" si="16" ref="AW12:AW75">AU12+AV12</f>
        <v>30000</v>
      </c>
    </row>
    <row r="13" spans="1:49" ht="16.5" customHeight="1">
      <c r="A13" s="148" t="s">
        <v>286</v>
      </c>
      <c r="B13" s="148" t="s">
        <v>287</v>
      </c>
      <c r="C13" s="149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2"/>
      <c r="O13" s="152"/>
      <c r="P13" s="150"/>
      <c r="Q13" s="152"/>
      <c r="R13" s="152"/>
      <c r="S13" s="152"/>
      <c r="T13" s="150"/>
      <c r="U13" s="152"/>
      <c r="V13" s="152"/>
      <c r="W13" s="152"/>
      <c r="X13" s="154"/>
      <c r="Y13" s="157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4"/>
      <c r="AM13" s="152"/>
      <c r="AN13" s="152"/>
      <c r="AO13" s="152"/>
      <c r="AP13" s="152"/>
      <c r="AQ13" s="152"/>
      <c r="AR13" s="154"/>
      <c r="AS13" s="152"/>
      <c r="AT13" s="150"/>
      <c r="AU13" s="152"/>
      <c r="AV13" s="152"/>
      <c r="AW13" s="152"/>
    </row>
    <row r="14" spans="1:49" ht="16.5" customHeight="1">
      <c r="A14" s="156" t="s">
        <v>288</v>
      </c>
      <c r="B14" s="150" t="s">
        <v>289</v>
      </c>
      <c r="C14" s="149">
        <v>4300</v>
      </c>
      <c r="D14" s="150" t="s">
        <v>284</v>
      </c>
      <c r="E14" s="152">
        <v>16000</v>
      </c>
      <c r="F14" s="152"/>
      <c r="G14" s="152">
        <f>E14+F14</f>
        <v>16000</v>
      </c>
      <c r="H14" s="152"/>
      <c r="I14" s="152">
        <f>G14+H14</f>
        <v>16000</v>
      </c>
      <c r="J14" s="152"/>
      <c r="K14" s="152">
        <f>I14+J14</f>
        <v>16000</v>
      </c>
      <c r="L14" s="152"/>
      <c r="M14" s="152">
        <f>K14+L14</f>
        <v>16000</v>
      </c>
      <c r="N14" s="152"/>
      <c r="O14" s="152">
        <f t="shared" si="0"/>
        <v>16000</v>
      </c>
      <c r="P14" s="150"/>
      <c r="Q14" s="152">
        <f t="shared" si="1"/>
        <v>16000</v>
      </c>
      <c r="R14" s="152"/>
      <c r="S14" s="152">
        <f t="shared" si="2"/>
        <v>16000</v>
      </c>
      <c r="T14" s="150"/>
      <c r="U14" s="152">
        <f t="shared" si="3"/>
        <v>16000</v>
      </c>
      <c r="V14" s="152"/>
      <c r="W14" s="152">
        <v>32000</v>
      </c>
      <c r="X14" s="154"/>
      <c r="Y14" s="157">
        <f t="shared" si="4"/>
        <v>32000</v>
      </c>
      <c r="Z14" s="152"/>
      <c r="AA14" s="152">
        <f t="shared" si="5"/>
        <v>32000</v>
      </c>
      <c r="AB14" s="152"/>
      <c r="AC14" s="152">
        <f t="shared" si="6"/>
        <v>32000</v>
      </c>
      <c r="AD14" s="152"/>
      <c r="AE14" s="152">
        <f t="shared" si="7"/>
        <v>32000</v>
      </c>
      <c r="AF14" s="152"/>
      <c r="AG14" s="152">
        <f t="shared" si="8"/>
        <v>32000</v>
      </c>
      <c r="AH14" s="152"/>
      <c r="AI14" s="152">
        <f t="shared" si="9"/>
        <v>32000</v>
      </c>
      <c r="AJ14" s="152"/>
      <c r="AK14" s="152">
        <f t="shared" si="10"/>
        <v>32000</v>
      </c>
      <c r="AL14" s="154"/>
      <c r="AM14" s="152">
        <f t="shared" si="11"/>
        <v>32000</v>
      </c>
      <c r="AN14" s="152"/>
      <c r="AO14" s="152">
        <f t="shared" si="12"/>
        <v>32000</v>
      </c>
      <c r="AP14" s="152"/>
      <c r="AQ14" s="152">
        <f t="shared" si="13"/>
        <v>32000</v>
      </c>
      <c r="AR14" s="154"/>
      <c r="AS14" s="152">
        <f t="shared" si="14"/>
        <v>32000</v>
      </c>
      <c r="AT14" s="150"/>
      <c r="AU14" s="152">
        <f t="shared" si="15"/>
        <v>32000</v>
      </c>
      <c r="AV14" s="152"/>
      <c r="AW14" s="152">
        <f t="shared" si="16"/>
        <v>32000</v>
      </c>
    </row>
    <row r="15" spans="1:49" ht="16.5" customHeight="1">
      <c r="A15" s="156"/>
      <c r="B15" s="150" t="s">
        <v>290</v>
      </c>
      <c r="C15" s="149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2"/>
      <c r="O15" s="152"/>
      <c r="P15" s="150"/>
      <c r="Q15" s="152"/>
      <c r="R15" s="152"/>
      <c r="S15" s="152"/>
      <c r="T15" s="150"/>
      <c r="U15" s="152"/>
      <c r="V15" s="152"/>
      <c r="W15" s="152"/>
      <c r="X15" s="154"/>
      <c r="Y15" s="157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4"/>
      <c r="AM15" s="152"/>
      <c r="AN15" s="152"/>
      <c r="AO15" s="152"/>
      <c r="AP15" s="152"/>
      <c r="AQ15" s="152"/>
      <c r="AR15" s="154"/>
      <c r="AS15" s="152"/>
      <c r="AT15" s="150"/>
      <c r="AU15" s="152"/>
      <c r="AV15" s="152"/>
      <c r="AW15" s="152"/>
    </row>
    <row r="16" spans="1:49" s="165" customFormat="1" ht="16.5" customHeight="1">
      <c r="A16" s="166" t="s">
        <v>291</v>
      </c>
      <c r="B16" s="159"/>
      <c r="C16" s="160"/>
      <c r="D16" s="159"/>
      <c r="E16" s="161">
        <f>E14</f>
        <v>16000</v>
      </c>
      <c r="F16" s="161"/>
      <c r="G16" s="161">
        <f>G14</f>
        <v>16000</v>
      </c>
      <c r="H16" s="161"/>
      <c r="I16" s="161">
        <f>I14</f>
        <v>16000</v>
      </c>
      <c r="J16" s="161"/>
      <c r="K16" s="161">
        <f>K14</f>
        <v>16000</v>
      </c>
      <c r="L16" s="161"/>
      <c r="M16" s="161">
        <f>M14</f>
        <v>16000</v>
      </c>
      <c r="N16" s="161"/>
      <c r="O16" s="162">
        <f t="shared" si="0"/>
        <v>16000</v>
      </c>
      <c r="P16" s="159"/>
      <c r="Q16" s="162">
        <f t="shared" si="1"/>
        <v>16000</v>
      </c>
      <c r="R16" s="162"/>
      <c r="S16" s="162">
        <f t="shared" si="2"/>
        <v>16000</v>
      </c>
      <c r="T16" s="163"/>
      <c r="U16" s="162">
        <f t="shared" si="3"/>
        <v>16000</v>
      </c>
      <c r="V16" s="162"/>
      <c r="W16" s="162">
        <v>32000</v>
      </c>
      <c r="X16" s="164"/>
      <c r="Y16" s="164">
        <f t="shared" si="4"/>
        <v>32000</v>
      </c>
      <c r="Z16" s="162"/>
      <c r="AA16" s="162">
        <f t="shared" si="5"/>
        <v>32000</v>
      </c>
      <c r="AB16" s="162"/>
      <c r="AC16" s="162">
        <f t="shared" si="6"/>
        <v>32000</v>
      </c>
      <c r="AD16" s="162"/>
      <c r="AE16" s="162">
        <f t="shared" si="7"/>
        <v>32000</v>
      </c>
      <c r="AF16" s="162"/>
      <c r="AG16" s="162">
        <f t="shared" si="8"/>
        <v>32000</v>
      </c>
      <c r="AH16" s="162"/>
      <c r="AI16" s="162">
        <f t="shared" si="9"/>
        <v>32000</v>
      </c>
      <c r="AJ16" s="162"/>
      <c r="AK16" s="162">
        <f t="shared" si="10"/>
        <v>32000</v>
      </c>
      <c r="AL16" s="164"/>
      <c r="AM16" s="162">
        <f t="shared" si="11"/>
        <v>32000</v>
      </c>
      <c r="AN16" s="162"/>
      <c r="AO16" s="162">
        <f t="shared" si="12"/>
        <v>32000</v>
      </c>
      <c r="AP16" s="162"/>
      <c r="AQ16" s="162">
        <f t="shared" si="13"/>
        <v>32000</v>
      </c>
      <c r="AR16" s="164"/>
      <c r="AS16" s="162">
        <f t="shared" si="14"/>
        <v>32000</v>
      </c>
      <c r="AT16" s="163"/>
      <c r="AU16" s="162">
        <f t="shared" si="15"/>
        <v>32000</v>
      </c>
      <c r="AV16" s="162"/>
      <c r="AW16" s="162">
        <f t="shared" si="16"/>
        <v>32000</v>
      </c>
    </row>
    <row r="17" spans="1:49" s="165" customFormat="1" ht="16.5" customHeight="1">
      <c r="A17" s="167">
        <v>600</v>
      </c>
      <c r="B17" s="168">
        <v>60014</v>
      </c>
      <c r="C17" s="149">
        <v>3020</v>
      </c>
      <c r="D17" s="150" t="s">
        <v>292</v>
      </c>
      <c r="E17" s="152">
        <v>8500</v>
      </c>
      <c r="F17" s="152"/>
      <c r="G17" s="152">
        <f>E17+F17</f>
        <v>8500</v>
      </c>
      <c r="H17" s="152"/>
      <c r="I17" s="152">
        <f>G17+H17</f>
        <v>8500</v>
      </c>
      <c r="J17" s="152"/>
      <c r="K17" s="152">
        <f>I17+J17</f>
        <v>8500</v>
      </c>
      <c r="L17" s="152"/>
      <c r="M17" s="152">
        <f>K17+L17</f>
        <v>8500</v>
      </c>
      <c r="N17" s="169"/>
      <c r="O17" s="152">
        <f t="shared" si="0"/>
        <v>8500</v>
      </c>
      <c r="P17" s="169"/>
      <c r="Q17" s="152">
        <f t="shared" si="1"/>
        <v>8500</v>
      </c>
      <c r="R17" s="170">
        <v>-2000</v>
      </c>
      <c r="S17" s="152">
        <f t="shared" si="2"/>
        <v>6500</v>
      </c>
      <c r="T17" s="169"/>
      <c r="U17" s="152">
        <f t="shared" si="3"/>
        <v>6500</v>
      </c>
      <c r="V17" s="170">
        <v>483</v>
      </c>
      <c r="W17" s="152">
        <v>9200</v>
      </c>
      <c r="X17" s="171"/>
      <c r="Y17" s="157">
        <f t="shared" si="4"/>
        <v>9200</v>
      </c>
      <c r="Z17" s="169"/>
      <c r="AA17" s="152">
        <f t="shared" si="5"/>
        <v>9200</v>
      </c>
      <c r="AB17" s="169"/>
      <c r="AC17" s="152">
        <f t="shared" si="6"/>
        <v>9200</v>
      </c>
      <c r="AD17" s="169"/>
      <c r="AE17" s="152">
        <f t="shared" si="7"/>
        <v>9200</v>
      </c>
      <c r="AF17" s="169"/>
      <c r="AG17" s="152">
        <f t="shared" si="8"/>
        <v>9200</v>
      </c>
      <c r="AH17" s="169"/>
      <c r="AI17" s="152">
        <f t="shared" si="9"/>
        <v>9200</v>
      </c>
      <c r="AJ17" s="169"/>
      <c r="AK17" s="152">
        <f t="shared" si="10"/>
        <v>9200</v>
      </c>
      <c r="AL17" s="171"/>
      <c r="AM17" s="152">
        <f t="shared" si="11"/>
        <v>9200</v>
      </c>
      <c r="AN17" s="169"/>
      <c r="AO17" s="152">
        <f t="shared" si="12"/>
        <v>9200</v>
      </c>
      <c r="AP17" s="172"/>
      <c r="AQ17" s="152">
        <f t="shared" si="13"/>
        <v>9200</v>
      </c>
      <c r="AR17" s="171"/>
      <c r="AS17" s="152">
        <f t="shared" si="14"/>
        <v>9200</v>
      </c>
      <c r="AT17" s="173"/>
      <c r="AU17" s="152">
        <f t="shared" si="15"/>
        <v>9200</v>
      </c>
      <c r="AV17" s="169"/>
      <c r="AW17" s="152">
        <f t="shared" si="16"/>
        <v>9200</v>
      </c>
    </row>
    <row r="18" spans="1:49" ht="16.5" customHeight="1">
      <c r="A18" s="156" t="s">
        <v>293</v>
      </c>
      <c r="B18" s="174" t="s">
        <v>53</v>
      </c>
      <c r="C18" s="149">
        <v>4010</v>
      </c>
      <c r="D18" s="150" t="s">
        <v>294</v>
      </c>
      <c r="E18" s="152">
        <v>824500</v>
      </c>
      <c r="F18" s="152"/>
      <c r="G18" s="152">
        <f aca="true" t="shared" si="17" ref="G18:G38">E18+F18</f>
        <v>824500</v>
      </c>
      <c r="H18" s="152">
        <v>83000</v>
      </c>
      <c r="I18" s="152">
        <f aca="true" t="shared" si="18" ref="I18:I38">G18+H18</f>
        <v>907500</v>
      </c>
      <c r="J18" s="152"/>
      <c r="K18" s="152">
        <f aca="true" t="shared" si="19" ref="K18:K38">I18+J18</f>
        <v>907500</v>
      </c>
      <c r="L18" s="152"/>
      <c r="M18" s="152">
        <f aca="true" t="shared" si="20" ref="M18:M38">K18+L18</f>
        <v>907500</v>
      </c>
      <c r="N18" s="152"/>
      <c r="O18" s="152">
        <f t="shared" si="0"/>
        <v>907500</v>
      </c>
      <c r="P18" s="152"/>
      <c r="Q18" s="152">
        <f t="shared" si="1"/>
        <v>907500</v>
      </c>
      <c r="R18" s="152"/>
      <c r="S18" s="152">
        <f t="shared" si="2"/>
        <v>907500</v>
      </c>
      <c r="T18" s="152"/>
      <c r="U18" s="152">
        <f t="shared" si="3"/>
        <v>907500</v>
      </c>
      <c r="V18" s="152"/>
      <c r="W18" s="152">
        <v>1488000</v>
      </c>
      <c r="X18" s="154"/>
      <c r="Y18" s="157">
        <f t="shared" si="4"/>
        <v>1488000</v>
      </c>
      <c r="Z18" s="152"/>
      <c r="AA18" s="152">
        <f t="shared" si="5"/>
        <v>1488000</v>
      </c>
      <c r="AB18" s="152"/>
      <c r="AC18" s="152">
        <f t="shared" si="6"/>
        <v>1488000</v>
      </c>
      <c r="AD18" s="152"/>
      <c r="AE18" s="152">
        <f t="shared" si="7"/>
        <v>1488000</v>
      </c>
      <c r="AF18" s="152"/>
      <c r="AG18" s="152">
        <f t="shared" si="8"/>
        <v>1488000</v>
      </c>
      <c r="AH18" s="152"/>
      <c r="AI18" s="152">
        <f t="shared" si="9"/>
        <v>1488000</v>
      </c>
      <c r="AJ18" s="152"/>
      <c r="AK18" s="152">
        <f t="shared" si="10"/>
        <v>1488000</v>
      </c>
      <c r="AL18" s="154"/>
      <c r="AM18" s="152">
        <f t="shared" si="11"/>
        <v>1488000</v>
      </c>
      <c r="AN18" s="152"/>
      <c r="AO18" s="152">
        <f t="shared" si="12"/>
        <v>1488000</v>
      </c>
      <c r="AP18" s="175"/>
      <c r="AQ18" s="152">
        <f t="shared" si="13"/>
        <v>1488000</v>
      </c>
      <c r="AR18" s="154"/>
      <c r="AS18" s="152">
        <f t="shared" si="14"/>
        <v>1488000</v>
      </c>
      <c r="AT18" s="150"/>
      <c r="AU18" s="152">
        <f t="shared" si="15"/>
        <v>1488000</v>
      </c>
      <c r="AV18" s="152"/>
      <c r="AW18" s="152">
        <f t="shared" si="16"/>
        <v>1488000</v>
      </c>
    </row>
    <row r="19" spans="1:49" ht="16.5" customHeight="1">
      <c r="A19" s="156" t="s">
        <v>295</v>
      </c>
      <c r="B19" s="174"/>
      <c r="C19" s="149">
        <v>4040</v>
      </c>
      <c r="D19" s="150" t="s">
        <v>296</v>
      </c>
      <c r="E19" s="152">
        <v>53100</v>
      </c>
      <c r="F19" s="152"/>
      <c r="G19" s="152">
        <f t="shared" si="17"/>
        <v>53100</v>
      </c>
      <c r="H19" s="152"/>
      <c r="I19" s="152">
        <f t="shared" si="18"/>
        <v>53100</v>
      </c>
      <c r="J19" s="152"/>
      <c r="K19" s="152">
        <f t="shared" si="19"/>
        <v>53100</v>
      </c>
      <c r="L19" s="152"/>
      <c r="M19" s="152">
        <f t="shared" si="20"/>
        <v>53100</v>
      </c>
      <c r="N19" s="152"/>
      <c r="O19" s="152">
        <f t="shared" si="0"/>
        <v>53100</v>
      </c>
      <c r="P19" s="152"/>
      <c r="Q19" s="152">
        <f t="shared" si="1"/>
        <v>53100</v>
      </c>
      <c r="R19" s="152"/>
      <c r="S19" s="152">
        <f t="shared" si="2"/>
        <v>53100</v>
      </c>
      <c r="T19" s="152"/>
      <c r="U19" s="152">
        <f t="shared" si="3"/>
        <v>53100</v>
      </c>
      <c r="V19" s="152">
        <v>-34</v>
      </c>
      <c r="W19" s="152">
        <v>91500</v>
      </c>
      <c r="X19" s="154"/>
      <c r="Y19" s="157">
        <f t="shared" si="4"/>
        <v>91500</v>
      </c>
      <c r="Z19" s="152"/>
      <c r="AA19" s="152">
        <f t="shared" si="5"/>
        <v>91500</v>
      </c>
      <c r="AB19" s="152"/>
      <c r="AC19" s="152">
        <f t="shared" si="6"/>
        <v>91500</v>
      </c>
      <c r="AD19" s="152"/>
      <c r="AE19" s="152">
        <f t="shared" si="7"/>
        <v>91500</v>
      </c>
      <c r="AF19" s="152"/>
      <c r="AG19" s="152">
        <f t="shared" si="8"/>
        <v>91500</v>
      </c>
      <c r="AH19" s="152"/>
      <c r="AI19" s="152">
        <f t="shared" si="9"/>
        <v>91500</v>
      </c>
      <c r="AJ19" s="152"/>
      <c r="AK19" s="152">
        <f t="shared" si="10"/>
        <v>91500</v>
      </c>
      <c r="AL19" s="154"/>
      <c r="AM19" s="152">
        <f t="shared" si="11"/>
        <v>91500</v>
      </c>
      <c r="AN19" s="152"/>
      <c r="AO19" s="152">
        <f t="shared" si="12"/>
        <v>91500</v>
      </c>
      <c r="AP19" s="175"/>
      <c r="AQ19" s="152">
        <f t="shared" si="13"/>
        <v>91500</v>
      </c>
      <c r="AR19" s="154"/>
      <c r="AS19" s="152">
        <f t="shared" si="14"/>
        <v>91500</v>
      </c>
      <c r="AT19" s="150"/>
      <c r="AU19" s="152">
        <f t="shared" si="15"/>
        <v>91500</v>
      </c>
      <c r="AV19" s="152">
        <v>-6160</v>
      </c>
      <c r="AW19" s="152">
        <f t="shared" si="16"/>
        <v>85340</v>
      </c>
    </row>
    <row r="20" spans="1:49" ht="16.5" customHeight="1">
      <c r="A20" s="156"/>
      <c r="B20" s="174"/>
      <c r="C20" s="149">
        <v>4110</v>
      </c>
      <c r="D20" s="150" t="s">
        <v>297</v>
      </c>
      <c r="E20" s="152">
        <v>156000</v>
      </c>
      <c r="F20" s="152"/>
      <c r="G20" s="152">
        <f t="shared" si="17"/>
        <v>156000</v>
      </c>
      <c r="H20" s="152">
        <v>15000</v>
      </c>
      <c r="I20" s="152">
        <f t="shared" si="18"/>
        <v>171000</v>
      </c>
      <c r="J20" s="152"/>
      <c r="K20" s="152">
        <f t="shared" si="19"/>
        <v>171000</v>
      </c>
      <c r="L20" s="152"/>
      <c r="M20" s="152">
        <f t="shared" si="20"/>
        <v>171000</v>
      </c>
      <c r="N20" s="152"/>
      <c r="O20" s="152">
        <f t="shared" si="0"/>
        <v>171000</v>
      </c>
      <c r="P20" s="152"/>
      <c r="Q20" s="152">
        <f t="shared" si="1"/>
        <v>171000</v>
      </c>
      <c r="R20" s="152">
        <v>-12000</v>
      </c>
      <c r="S20" s="152">
        <f t="shared" si="2"/>
        <v>159000</v>
      </c>
      <c r="T20" s="152"/>
      <c r="U20" s="152">
        <f t="shared" si="3"/>
        <v>159000</v>
      </c>
      <c r="V20" s="152"/>
      <c r="W20" s="152">
        <v>256000</v>
      </c>
      <c r="X20" s="154"/>
      <c r="Y20" s="157">
        <f t="shared" si="4"/>
        <v>256000</v>
      </c>
      <c r="Z20" s="152"/>
      <c r="AA20" s="152">
        <f t="shared" si="5"/>
        <v>256000</v>
      </c>
      <c r="AB20" s="152"/>
      <c r="AC20" s="152">
        <f t="shared" si="6"/>
        <v>256000</v>
      </c>
      <c r="AD20" s="152"/>
      <c r="AE20" s="152">
        <f t="shared" si="7"/>
        <v>256000</v>
      </c>
      <c r="AF20" s="152"/>
      <c r="AG20" s="152">
        <f t="shared" si="8"/>
        <v>256000</v>
      </c>
      <c r="AH20" s="152"/>
      <c r="AI20" s="152">
        <f t="shared" si="9"/>
        <v>256000</v>
      </c>
      <c r="AJ20" s="152"/>
      <c r="AK20" s="152">
        <f t="shared" si="10"/>
        <v>256000</v>
      </c>
      <c r="AL20" s="154"/>
      <c r="AM20" s="152">
        <f t="shared" si="11"/>
        <v>256000</v>
      </c>
      <c r="AN20" s="152"/>
      <c r="AO20" s="152">
        <f t="shared" si="12"/>
        <v>256000</v>
      </c>
      <c r="AP20" s="175"/>
      <c r="AQ20" s="152">
        <f t="shared" si="13"/>
        <v>256000</v>
      </c>
      <c r="AR20" s="154"/>
      <c r="AS20" s="152">
        <f t="shared" si="14"/>
        <v>256000</v>
      </c>
      <c r="AT20" s="150"/>
      <c r="AU20" s="152">
        <f t="shared" si="15"/>
        <v>256000</v>
      </c>
      <c r="AV20" s="152"/>
      <c r="AW20" s="152">
        <f t="shared" si="16"/>
        <v>256000</v>
      </c>
    </row>
    <row r="21" spans="1:49" ht="16.5" customHeight="1">
      <c r="A21" s="156"/>
      <c r="B21" s="174"/>
      <c r="C21" s="149">
        <v>4120</v>
      </c>
      <c r="D21" s="150" t="s">
        <v>298</v>
      </c>
      <c r="E21" s="152">
        <v>20600</v>
      </c>
      <c r="F21" s="152"/>
      <c r="G21" s="152">
        <f t="shared" si="17"/>
        <v>20600</v>
      </c>
      <c r="H21" s="152">
        <v>2000</v>
      </c>
      <c r="I21" s="152">
        <f t="shared" si="18"/>
        <v>22600</v>
      </c>
      <c r="J21" s="152"/>
      <c r="K21" s="152">
        <f t="shared" si="19"/>
        <v>22600</v>
      </c>
      <c r="L21" s="152"/>
      <c r="M21" s="152">
        <f t="shared" si="20"/>
        <v>22600</v>
      </c>
      <c r="N21" s="152"/>
      <c r="O21" s="152">
        <f t="shared" si="0"/>
        <v>22600</v>
      </c>
      <c r="P21" s="152"/>
      <c r="Q21" s="152">
        <f t="shared" si="1"/>
        <v>22600</v>
      </c>
      <c r="R21" s="152"/>
      <c r="S21" s="152">
        <f t="shared" si="2"/>
        <v>22600</v>
      </c>
      <c r="T21" s="152"/>
      <c r="U21" s="152">
        <f t="shared" si="3"/>
        <v>22600</v>
      </c>
      <c r="V21" s="152">
        <v>-715</v>
      </c>
      <c r="W21" s="152">
        <v>38500</v>
      </c>
      <c r="X21" s="154"/>
      <c r="Y21" s="157">
        <f t="shared" si="4"/>
        <v>38500</v>
      </c>
      <c r="Z21" s="152"/>
      <c r="AA21" s="152">
        <f t="shared" si="5"/>
        <v>38500</v>
      </c>
      <c r="AB21" s="152"/>
      <c r="AC21" s="152">
        <f t="shared" si="6"/>
        <v>38500</v>
      </c>
      <c r="AD21" s="152"/>
      <c r="AE21" s="152">
        <f t="shared" si="7"/>
        <v>38500</v>
      </c>
      <c r="AF21" s="152"/>
      <c r="AG21" s="152">
        <f t="shared" si="8"/>
        <v>38500</v>
      </c>
      <c r="AH21" s="152"/>
      <c r="AI21" s="152">
        <f t="shared" si="9"/>
        <v>38500</v>
      </c>
      <c r="AJ21" s="152"/>
      <c r="AK21" s="152">
        <f t="shared" si="10"/>
        <v>38500</v>
      </c>
      <c r="AL21" s="154"/>
      <c r="AM21" s="152">
        <f t="shared" si="11"/>
        <v>38500</v>
      </c>
      <c r="AN21" s="152"/>
      <c r="AO21" s="152">
        <f t="shared" si="12"/>
        <v>38500</v>
      </c>
      <c r="AP21" s="175"/>
      <c r="AQ21" s="152">
        <f t="shared" si="13"/>
        <v>38500</v>
      </c>
      <c r="AR21" s="154"/>
      <c r="AS21" s="152">
        <f t="shared" si="14"/>
        <v>38500</v>
      </c>
      <c r="AT21" s="150"/>
      <c r="AU21" s="152">
        <f t="shared" si="15"/>
        <v>38500</v>
      </c>
      <c r="AV21" s="152"/>
      <c r="AW21" s="152">
        <f t="shared" si="16"/>
        <v>38500</v>
      </c>
    </row>
    <row r="22" spans="1:49" ht="16.5" customHeight="1">
      <c r="A22" s="156"/>
      <c r="B22" s="174"/>
      <c r="C22" s="149">
        <v>4170</v>
      </c>
      <c r="D22" s="150" t="s">
        <v>299</v>
      </c>
      <c r="E22" s="152">
        <v>1000</v>
      </c>
      <c r="F22" s="152"/>
      <c r="G22" s="152">
        <f t="shared" si="17"/>
        <v>1000</v>
      </c>
      <c r="H22" s="152">
        <v>4500</v>
      </c>
      <c r="I22" s="152">
        <f t="shared" si="18"/>
        <v>5500</v>
      </c>
      <c r="J22" s="152"/>
      <c r="K22" s="152">
        <f t="shared" si="19"/>
        <v>5500</v>
      </c>
      <c r="L22" s="152"/>
      <c r="M22" s="152">
        <f t="shared" si="20"/>
        <v>5500</v>
      </c>
      <c r="N22" s="152"/>
      <c r="O22" s="152">
        <f>M22+N22</f>
        <v>5500</v>
      </c>
      <c r="P22" s="152"/>
      <c r="Q22" s="152">
        <f t="shared" si="1"/>
        <v>5500</v>
      </c>
      <c r="R22" s="152"/>
      <c r="S22" s="152">
        <f t="shared" si="2"/>
        <v>5500</v>
      </c>
      <c r="T22" s="152"/>
      <c r="U22" s="152">
        <f t="shared" si="3"/>
        <v>5500</v>
      </c>
      <c r="V22" s="152"/>
      <c r="W22" s="152">
        <v>20000</v>
      </c>
      <c r="X22" s="154"/>
      <c r="Y22" s="157">
        <f t="shared" si="4"/>
        <v>20000</v>
      </c>
      <c r="Z22" s="152"/>
      <c r="AA22" s="152">
        <f t="shared" si="5"/>
        <v>20000</v>
      </c>
      <c r="AB22" s="152"/>
      <c r="AC22" s="152">
        <f t="shared" si="6"/>
        <v>20000</v>
      </c>
      <c r="AD22" s="152"/>
      <c r="AE22" s="152">
        <f t="shared" si="7"/>
        <v>20000</v>
      </c>
      <c r="AF22" s="152">
        <v>-16100</v>
      </c>
      <c r="AG22" s="152">
        <f t="shared" si="8"/>
        <v>3900</v>
      </c>
      <c r="AH22" s="152"/>
      <c r="AI22" s="152">
        <f t="shared" si="9"/>
        <v>3900</v>
      </c>
      <c r="AJ22" s="152"/>
      <c r="AK22" s="152">
        <f t="shared" si="10"/>
        <v>3900</v>
      </c>
      <c r="AL22" s="154"/>
      <c r="AM22" s="152">
        <f t="shared" si="11"/>
        <v>3900</v>
      </c>
      <c r="AN22" s="152"/>
      <c r="AO22" s="152">
        <f t="shared" si="12"/>
        <v>3900</v>
      </c>
      <c r="AP22" s="175">
        <v>2000</v>
      </c>
      <c r="AQ22" s="152">
        <f t="shared" si="13"/>
        <v>5900</v>
      </c>
      <c r="AR22" s="154"/>
      <c r="AS22" s="152">
        <f t="shared" si="14"/>
        <v>5900</v>
      </c>
      <c r="AT22" s="150"/>
      <c r="AU22" s="152">
        <f t="shared" si="15"/>
        <v>5900</v>
      </c>
      <c r="AV22" s="152"/>
      <c r="AW22" s="152">
        <f t="shared" si="16"/>
        <v>5900</v>
      </c>
    </row>
    <row r="23" spans="1:49" ht="16.5" customHeight="1">
      <c r="A23" s="156"/>
      <c r="B23" s="174"/>
      <c r="C23" s="149">
        <v>4210</v>
      </c>
      <c r="D23" s="150" t="s">
        <v>300</v>
      </c>
      <c r="E23" s="152">
        <v>280970</v>
      </c>
      <c r="F23" s="152">
        <v>90414</v>
      </c>
      <c r="G23" s="152">
        <f t="shared" si="17"/>
        <v>371384</v>
      </c>
      <c r="H23" s="152"/>
      <c r="I23" s="152">
        <f t="shared" si="18"/>
        <v>371384</v>
      </c>
      <c r="J23" s="152">
        <v>15000</v>
      </c>
      <c r="K23" s="152">
        <f t="shared" si="19"/>
        <v>386384</v>
      </c>
      <c r="L23" s="152"/>
      <c r="M23" s="152">
        <f t="shared" si="20"/>
        <v>386384</v>
      </c>
      <c r="N23" s="152"/>
      <c r="O23" s="152">
        <f t="shared" si="0"/>
        <v>386384</v>
      </c>
      <c r="P23" s="152"/>
      <c r="Q23" s="152">
        <f t="shared" si="1"/>
        <v>386384</v>
      </c>
      <c r="R23" s="152">
        <v>19290</v>
      </c>
      <c r="S23" s="152">
        <f t="shared" si="2"/>
        <v>405674</v>
      </c>
      <c r="T23" s="152">
        <v>9000</v>
      </c>
      <c r="U23" s="152">
        <f t="shared" si="3"/>
        <v>414674</v>
      </c>
      <c r="V23" s="152">
        <v>1698</v>
      </c>
      <c r="W23" s="152">
        <v>483900</v>
      </c>
      <c r="X23" s="154"/>
      <c r="Y23" s="157">
        <f t="shared" si="4"/>
        <v>483900</v>
      </c>
      <c r="Z23" s="152"/>
      <c r="AA23" s="152">
        <f t="shared" si="5"/>
        <v>483900</v>
      </c>
      <c r="AB23" s="152"/>
      <c r="AC23" s="152">
        <f t="shared" si="6"/>
        <v>483900</v>
      </c>
      <c r="AD23" s="152"/>
      <c r="AE23" s="152">
        <f t="shared" si="7"/>
        <v>483900</v>
      </c>
      <c r="AF23" s="152">
        <v>40000</v>
      </c>
      <c r="AG23" s="152">
        <f t="shared" si="8"/>
        <v>523900</v>
      </c>
      <c r="AH23" s="152"/>
      <c r="AI23" s="152">
        <f t="shared" si="9"/>
        <v>523900</v>
      </c>
      <c r="AJ23" s="152"/>
      <c r="AK23" s="152">
        <f t="shared" si="10"/>
        <v>523900</v>
      </c>
      <c r="AL23" s="154"/>
      <c r="AM23" s="152">
        <f t="shared" si="11"/>
        <v>523900</v>
      </c>
      <c r="AN23" s="152"/>
      <c r="AO23" s="152">
        <f t="shared" si="12"/>
        <v>523900</v>
      </c>
      <c r="AP23" s="175"/>
      <c r="AQ23" s="152">
        <f t="shared" si="13"/>
        <v>523900</v>
      </c>
      <c r="AR23" s="154"/>
      <c r="AS23" s="152">
        <f t="shared" si="14"/>
        <v>523900</v>
      </c>
      <c r="AT23" s="150"/>
      <c r="AU23" s="152">
        <f t="shared" si="15"/>
        <v>523900</v>
      </c>
      <c r="AV23" s="152">
        <v>8820</v>
      </c>
      <c r="AW23" s="152">
        <f t="shared" si="16"/>
        <v>532720</v>
      </c>
    </row>
    <row r="24" spans="1:49" ht="16.5" customHeight="1">
      <c r="A24" s="156"/>
      <c r="B24" s="174"/>
      <c r="C24" s="149">
        <v>4240</v>
      </c>
      <c r="D24" s="150" t="s">
        <v>301</v>
      </c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>
        <v>500</v>
      </c>
      <c r="X24" s="154"/>
      <c r="Y24" s="157">
        <f t="shared" si="4"/>
        <v>500</v>
      </c>
      <c r="Z24" s="152"/>
      <c r="AA24" s="152">
        <f t="shared" si="5"/>
        <v>500</v>
      </c>
      <c r="AB24" s="152"/>
      <c r="AC24" s="152">
        <f t="shared" si="6"/>
        <v>500</v>
      </c>
      <c r="AD24" s="152"/>
      <c r="AE24" s="152">
        <f t="shared" si="7"/>
        <v>500</v>
      </c>
      <c r="AF24" s="152"/>
      <c r="AG24" s="152">
        <f t="shared" si="8"/>
        <v>500</v>
      </c>
      <c r="AH24" s="152"/>
      <c r="AI24" s="152">
        <f t="shared" si="9"/>
        <v>500</v>
      </c>
      <c r="AJ24" s="152"/>
      <c r="AK24" s="152">
        <f t="shared" si="10"/>
        <v>500</v>
      </c>
      <c r="AL24" s="154"/>
      <c r="AM24" s="152">
        <f t="shared" si="11"/>
        <v>500</v>
      </c>
      <c r="AN24" s="152"/>
      <c r="AO24" s="152">
        <f t="shared" si="12"/>
        <v>500</v>
      </c>
      <c r="AP24" s="175"/>
      <c r="AQ24" s="152">
        <f t="shared" si="13"/>
        <v>500</v>
      </c>
      <c r="AR24" s="154"/>
      <c r="AS24" s="152">
        <f t="shared" si="14"/>
        <v>500</v>
      </c>
      <c r="AT24" s="150"/>
      <c r="AU24" s="152">
        <f t="shared" si="15"/>
        <v>500</v>
      </c>
      <c r="AV24" s="152"/>
      <c r="AW24" s="152">
        <f t="shared" si="16"/>
        <v>500</v>
      </c>
    </row>
    <row r="25" spans="1:49" ht="16.5" customHeight="1">
      <c r="A25" s="156"/>
      <c r="B25" s="174"/>
      <c r="C25" s="149">
        <v>4260</v>
      </c>
      <c r="D25" s="150" t="s">
        <v>302</v>
      </c>
      <c r="E25" s="152">
        <v>9000</v>
      </c>
      <c r="F25" s="152"/>
      <c r="G25" s="152">
        <f t="shared" si="17"/>
        <v>9000</v>
      </c>
      <c r="H25" s="152"/>
      <c r="I25" s="152">
        <f t="shared" si="18"/>
        <v>9000</v>
      </c>
      <c r="J25" s="152"/>
      <c r="K25" s="152">
        <f t="shared" si="19"/>
        <v>9000</v>
      </c>
      <c r="L25" s="152"/>
      <c r="M25" s="152">
        <f t="shared" si="20"/>
        <v>9000</v>
      </c>
      <c r="N25" s="152"/>
      <c r="O25" s="152">
        <f t="shared" si="0"/>
        <v>9000</v>
      </c>
      <c r="P25" s="152"/>
      <c r="Q25" s="152">
        <f t="shared" si="1"/>
        <v>9000</v>
      </c>
      <c r="R25" s="152"/>
      <c r="S25" s="152">
        <f t="shared" si="2"/>
        <v>9000</v>
      </c>
      <c r="T25" s="152"/>
      <c r="U25" s="152">
        <f t="shared" si="3"/>
        <v>9000</v>
      </c>
      <c r="V25" s="152"/>
      <c r="W25" s="152">
        <v>12000</v>
      </c>
      <c r="X25" s="154"/>
      <c r="Y25" s="157">
        <f t="shared" si="4"/>
        <v>12000</v>
      </c>
      <c r="Z25" s="152"/>
      <c r="AA25" s="152">
        <f t="shared" si="5"/>
        <v>12000</v>
      </c>
      <c r="AB25" s="152"/>
      <c r="AC25" s="152">
        <f t="shared" si="6"/>
        <v>12000</v>
      </c>
      <c r="AD25" s="152"/>
      <c r="AE25" s="152">
        <f t="shared" si="7"/>
        <v>12000</v>
      </c>
      <c r="AF25" s="152"/>
      <c r="AG25" s="152">
        <f t="shared" si="8"/>
        <v>12000</v>
      </c>
      <c r="AH25" s="152"/>
      <c r="AI25" s="152">
        <f t="shared" si="9"/>
        <v>12000</v>
      </c>
      <c r="AJ25" s="152"/>
      <c r="AK25" s="152">
        <f t="shared" si="10"/>
        <v>12000</v>
      </c>
      <c r="AL25" s="154"/>
      <c r="AM25" s="152">
        <f t="shared" si="11"/>
        <v>12000</v>
      </c>
      <c r="AN25" s="152"/>
      <c r="AO25" s="152">
        <f t="shared" si="12"/>
        <v>12000</v>
      </c>
      <c r="AP25" s="175">
        <v>2500</v>
      </c>
      <c r="AQ25" s="152">
        <f t="shared" si="13"/>
        <v>14500</v>
      </c>
      <c r="AR25" s="154"/>
      <c r="AS25" s="152">
        <f t="shared" si="14"/>
        <v>14500</v>
      </c>
      <c r="AT25" s="150"/>
      <c r="AU25" s="152">
        <f t="shared" si="15"/>
        <v>14500</v>
      </c>
      <c r="AV25" s="152"/>
      <c r="AW25" s="152">
        <f t="shared" si="16"/>
        <v>14500</v>
      </c>
    </row>
    <row r="26" spans="1:49" ht="16.5" customHeight="1">
      <c r="A26" s="156"/>
      <c r="B26" s="174"/>
      <c r="C26" s="149">
        <v>4270</v>
      </c>
      <c r="D26" s="150" t="s">
        <v>303</v>
      </c>
      <c r="E26" s="152">
        <v>1000</v>
      </c>
      <c r="F26" s="152">
        <v>10000</v>
      </c>
      <c r="G26" s="152">
        <f t="shared" si="17"/>
        <v>11000</v>
      </c>
      <c r="H26" s="152"/>
      <c r="I26" s="152">
        <f t="shared" si="18"/>
        <v>11000</v>
      </c>
      <c r="J26" s="152"/>
      <c r="K26" s="152">
        <f t="shared" si="19"/>
        <v>11000</v>
      </c>
      <c r="L26" s="152"/>
      <c r="M26" s="152">
        <f t="shared" si="20"/>
        <v>11000</v>
      </c>
      <c r="N26" s="152">
        <v>7500</v>
      </c>
      <c r="O26" s="152">
        <f>M26+N26</f>
        <v>18500</v>
      </c>
      <c r="P26" s="152"/>
      <c r="Q26" s="152">
        <f t="shared" si="1"/>
        <v>18500</v>
      </c>
      <c r="R26" s="152">
        <v>2000</v>
      </c>
      <c r="S26" s="152">
        <f t="shared" si="2"/>
        <v>20500</v>
      </c>
      <c r="T26" s="152"/>
      <c r="U26" s="152">
        <f t="shared" si="3"/>
        <v>20500</v>
      </c>
      <c r="V26" s="152"/>
      <c r="W26" s="152">
        <v>25000</v>
      </c>
      <c r="X26" s="154"/>
      <c r="Y26" s="157">
        <f t="shared" si="4"/>
        <v>25000</v>
      </c>
      <c r="Z26" s="152"/>
      <c r="AA26" s="152">
        <f t="shared" si="5"/>
        <v>25000</v>
      </c>
      <c r="AB26" s="152"/>
      <c r="AC26" s="152">
        <f t="shared" si="6"/>
        <v>25000</v>
      </c>
      <c r="AD26" s="152"/>
      <c r="AE26" s="152">
        <f t="shared" si="7"/>
        <v>25000</v>
      </c>
      <c r="AF26" s="152">
        <v>200000</v>
      </c>
      <c r="AG26" s="152">
        <f t="shared" si="8"/>
        <v>225000</v>
      </c>
      <c r="AH26" s="152"/>
      <c r="AI26" s="152">
        <f t="shared" si="9"/>
        <v>225000</v>
      </c>
      <c r="AJ26" s="152"/>
      <c r="AK26" s="152">
        <f t="shared" si="10"/>
        <v>225000</v>
      </c>
      <c r="AL26" s="154"/>
      <c r="AM26" s="152">
        <f t="shared" si="11"/>
        <v>225000</v>
      </c>
      <c r="AN26" s="152"/>
      <c r="AO26" s="152">
        <f t="shared" si="12"/>
        <v>225000</v>
      </c>
      <c r="AP26" s="175">
        <v>1000</v>
      </c>
      <c r="AQ26" s="152">
        <f t="shared" si="13"/>
        <v>226000</v>
      </c>
      <c r="AR26" s="154"/>
      <c r="AS26" s="152">
        <f t="shared" si="14"/>
        <v>226000</v>
      </c>
      <c r="AT26" s="150"/>
      <c r="AU26" s="152">
        <f t="shared" si="15"/>
        <v>226000</v>
      </c>
      <c r="AV26" s="152"/>
      <c r="AW26" s="152">
        <f t="shared" si="16"/>
        <v>226000</v>
      </c>
    </row>
    <row r="27" spans="1:49" ht="16.5" customHeight="1">
      <c r="A27" s="156"/>
      <c r="B27" s="174"/>
      <c r="C27" s="149">
        <v>4280</v>
      </c>
      <c r="D27" s="150" t="s">
        <v>304</v>
      </c>
      <c r="E27" s="152">
        <v>2700</v>
      </c>
      <c r="F27" s="152"/>
      <c r="G27" s="152">
        <f t="shared" si="17"/>
        <v>2700</v>
      </c>
      <c r="H27" s="152"/>
      <c r="I27" s="152">
        <f t="shared" si="18"/>
        <v>2700</v>
      </c>
      <c r="J27" s="152"/>
      <c r="K27" s="152">
        <f t="shared" si="19"/>
        <v>2700</v>
      </c>
      <c r="L27" s="152"/>
      <c r="M27" s="152">
        <f t="shared" si="20"/>
        <v>2700</v>
      </c>
      <c r="N27" s="152"/>
      <c r="O27" s="152">
        <f t="shared" si="0"/>
        <v>2700</v>
      </c>
      <c r="P27" s="152"/>
      <c r="Q27" s="152">
        <f t="shared" si="1"/>
        <v>2700</v>
      </c>
      <c r="R27" s="152"/>
      <c r="S27" s="152">
        <f t="shared" si="2"/>
        <v>2700</v>
      </c>
      <c r="T27" s="152"/>
      <c r="U27" s="152">
        <f t="shared" si="3"/>
        <v>2700</v>
      </c>
      <c r="V27" s="152">
        <v>-732</v>
      </c>
      <c r="W27" s="152">
        <v>2500</v>
      </c>
      <c r="X27" s="154"/>
      <c r="Y27" s="157">
        <f t="shared" si="4"/>
        <v>2500</v>
      </c>
      <c r="Z27" s="152"/>
      <c r="AA27" s="152">
        <f t="shared" si="5"/>
        <v>2500</v>
      </c>
      <c r="AB27" s="152"/>
      <c r="AC27" s="152">
        <f t="shared" si="6"/>
        <v>2500</v>
      </c>
      <c r="AD27" s="152"/>
      <c r="AE27" s="152">
        <f t="shared" si="7"/>
        <v>2500</v>
      </c>
      <c r="AF27" s="152"/>
      <c r="AG27" s="152">
        <f t="shared" si="8"/>
        <v>2500</v>
      </c>
      <c r="AH27" s="152"/>
      <c r="AI27" s="152">
        <f t="shared" si="9"/>
        <v>2500</v>
      </c>
      <c r="AJ27" s="152"/>
      <c r="AK27" s="152">
        <f t="shared" si="10"/>
        <v>2500</v>
      </c>
      <c r="AL27" s="154"/>
      <c r="AM27" s="152">
        <f t="shared" si="11"/>
        <v>2500</v>
      </c>
      <c r="AN27" s="152"/>
      <c r="AO27" s="152">
        <f t="shared" si="12"/>
        <v>2500</v>
      </c>
      <c r="AP27" s="175"/>
      <c r="AQ27" s="152">
        <f t="shared" si="13"/>
        <v>2500</v>
      </c>
      <c r="AR27" s="154"/>
      <c r="AS27" s="152">
        <f t="shared" si="14"/>
        <v>2500</v>
      </c>
      <c r="AT27" s="150"/>
      <c r="AU27" s="152">
        <f t="shared" si="15"/>
        <v>2500</v>
      </c>
      <c r="AV27" s="152"/>
      <c r="AW27" s="152">
        <f t="shared" si="16"/>
        <v>2500</v>
      </c>
    </row>
    <row r="28" spans="1:49" ht="16.5" customHeight="1">
      <c r="A28" s="156"/>
      <c r="B28" s="174"/>
      <c r="C28" s="149">
        <v>4300</v>
      </c>
      <c r="D28" s="150" t="s">
        <v>284</v>
      </c>
      <c r="E28" s="152">
        <v>94400</v>
      </c>
      <c r="F28" s="152">
        <v>5000</v>
      </c>
      <c r="G28" s="152">
        <f t="shared" si="17"/>
        <v>99400</v>
      </c>
      <c r="H28" s="152">
        <v>-9300</v>
      </c>
      <c r="I28" s="152">
        <f t="shared" si="18"/>
        <v>90100</v>
      </c>
      <c r="J28" s="152"/>
      <c r="K28" s="152">
        <f t="shared" si="19"/>
        <v>90100</v>
      </c>
      <c r="L28" s="152"/>
      <c r="M28" s="152">
        <f t="shared" si="20"/>
        <v>90100</v>
      </c>
      <c r="N28" s="152">
        <v>-7500</v>
      </c>
      <c r="O28" s="152">
        <f t="shared" si="0"/>
        <v>82600</v>
      </c>
      <c r="P28" s="152"/>
      <c r="Q28" s="152">
        <f t="shared" si="1"/>
        <v>82600</v>
      </c>
      <c r="R28" s="152">
        <v>-5400</v>
      </c>
      <c r="S28" s="152">
        <f t="shared" si="2"/>
        <v>77200</v>
      </c>
      <c r="T28" s="152"/>
      <c r="U28" s="152">
        <f t="shared" si="3"/>
        <v>77200</v>
      </c>
      <c r="V28" s="152"/>
      <c r="W28" s="152">
        <v>76000</v>
      </c>
      <c r="X28" s="154"/>
      <c r="Y28" s="157">
        <f t="shared" si="4"/>
        <v>76000</v>
      </c>
      <c r="Z28" s="152"/>
      <c r="AA28" s="152">
        <f t="shared" si="5"/>
        <v>76000</v>
      </c>
      <c r="AB28" s="152"/>
      <c r="AC28" s="152">
        <f t="shared" si="6"/>
        <v>76000</v>
      </c>
      <c r="AD28" s="152"/>
      <c r="AE28" s="152">
        <f t="shared" si="7"/>
        <v>76000</v>
      </c>
      <c r="AF28" s="152">
        <v>236100</v>
      </c>
      <c r="AG28" s="152">
        <f t="shared" si="8"/>
        <v>312100</v>
      </c>
      <c r="AH28" s="152"/>
      <c r="AI28" s="152">
        <f t="shared" si="9"/>
        <v>312100</v>
      </c>
      <c r="AJ28" s="152"/>
      <c r="AK28" s="152">
        <f t="shared" si="10"/>
        <v>312100</v>
      </c>
      <c r="AL28" s="154"/>
      <c r="AM28" s="152">
        <f t="shared" si="11"/>
        <v>312100</v>
      </c>
      <c r="AN28" s="152"/>
      <c r="AO28" s="152">
        <f t="shared" si="12"/>
        <v>312100</v>
      </c>
      <c r="AP28" s="175">
        <v>-9000</v>
      </c>
      <c r="AQ28" s="152">
        <f t="shared" si="13"/>
        <v>303100</v>
      </c>
      <c r="AR28" s="154"/>
      <c r="AS28" s="152">
        <f t="shared" si="14"/>
        <v>303100</v>
      </c>
      <c r="AT28" s="150"/>
      <c r="AU28" s="152">
        <f t="shared" si="15"/>
        <v>303100</v>
      </c>
      <c r="AV28" s="152">
        <v>600</v>
      </c>
      <c r="AW28" s="152">
        <f t="shared" si="16"/>
        <v>303700</v>
      </c>
    </row>
    <row r="29" spans="1:49" ht="16.5" customHeight="1">
      <c r="A29" s="156"/>
      <c r="B29" s="174"/>
      <c r="C29" s="149">
        <v>4350</v>
      </c>
      <c r="D29" s="176" t="s">
        <v>305</v>
      </c>
      <c r="E29" s="152">
        <v>600</v>
      </c>
      <c r="F29" s="152"/>
      <c r="G29" s="152">
        <f t="shared" si="17"/>
        <v>600</v>
      </c>
      <c r="H29" s="152">
        <v>1500</v>
      </c>
      <c r="I29" s="152">
        <f t="shared" si="18"/>
        <v>2100</v>
      </c>
      <c r="J29" s="152"/>
      <c r="K29" s="152">
        <f t="shared" si="19"/>
        <v>2100</v>
      </c>
      <c r="L29" s="152"/>
      <c r="M29" s="152">
        <f t="shared" si="20"/>
        <v>2100</v>
      </c>
      <c r="N29" s="152"/>
      <c r="O29" s="152">
        <f t="shared" si="0"/>
        <v>2100</v>
      </c>
      <c r="P29" s="152"/>
      <c r="Q29" s="152">
        <f t="shared" si="1"/>
        <v>2100</v>
      </c>
      <c r="R29" s="152"/>
      <c r="S29" s="152">
        <f t="shared" si="2"/>
        <v>2100</v>
      </c>
      <c r="T29" s="152"/>
      <c r="U29" s="152">
        <f t="shared" si="3"/>
        <v>2100</v>
      </c>
      <c r="V29" s="152"/>
      <c r="W29" s="152">
        <v>1300</v>
      </c>
      <c r="X29" s="154"/>
      <c r="Y29" s="157">
        <f t="shared" si="4"/>
        <v>1300</v>
      </c>
      <c r="Z29" s="152"/>
      <c r="AA29" s="152">
        <f t="shared" si="5"/>
        <v>1300</v>
      </c>
      <c r="AB29" s="152"/>
      <c r="AC29" s="152">
        <f t="shared" si="6"/>
        <v>1300</v>
      </c>
      <c r="AD29" s="152"/>
      <c r="AE29" s="152">
        <f t="shared" si="7"/>
        <v>1300</v>
      </c>
      <c r="AF29" s="152"/>
      <c r="AG29" s="152">
        <f t="shared" si="8"/>
        <v>1300</v>
      </c>
      <c r="AH29" s="152"/>
      <c r="AI29" s="152">
        <f t="shared" si="9"/>
        <v>1300</v>
      </c>
      <c r="AJ29" s="152"/>
      <c r="AK29" s="152">
        <f t="shared" si="10"/>
        <v>1300</v>
      </c>
      <c r="AL29" s="154"/>
      <c r="AM29" s="152">
        <f t="shared" si="11"/>
        <v>1300</v>
      </c>
      <c r="AN29" s="152"/>
      <c r="AO29" s="152">
        <f t="shared" si="12"/>
        <v>1300</v>
      </c>
      <c r="AP29" s="175"/>
      <c r="AQ29" s="152">
        <f t="shared" si="13"/>
        <v>1300</v>
      </c>
      <c r="AR29" s="154"/>
      <c r="AS29" s="152">
        <f t="shared" si="14"/>
        <v>1300</v>
      </c>
      <c r="AT29" s="150"/>
      <c r="AU29" s="152">
        <f t="shared" si="15"/>
        <v>1300</v>
      </c>
      <c r="AV29" s="152"/>
      <c r="AW29" s="152">
        <f t="shared" si="16"/>
        <v>1300</v>
      </c>
    </row>
    <row r="30" spans="1:49" ht="16.5" customHeight="1">
      <c r="A30" s="156"/>
      <c r="B30" s="174"/>
      <c r="C30" s="149">
        <v>4360</v>
      </c>
      <c r="D30" s="176" t="s">
        <v>306</v>
      </c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>
        <v>3000</v>
      </c>
      <c r="X30" s="154"/>
      <c r="Y30" s="157">
        <f t="shared" si="4"/>
        <v>3000</v>
      </c>
      <c r="Z30" s="152"/>
      <c r="AA30" s="152">
        <f t="shared" si="5"/>
        <v>3000</v>
      </c>
      <c r="AB30" s="152"/>
      <c r="AC30" s="152">
        <f t="shared" si="6"/>
        <v>3000</v>
      </c>
      <c r="AD30" s="152"/>
      <c r="AE30" s="152">
        <f t="shared" si="7"/>
        <v>3000</v>
      </c>
      <c r="AF30" s="152"/>
      <c r="AG30" s="152">
        <f t="shared" si="8"/>
        <v>3000</v>
      </c>
      <c r="AH30" s="152"/>
      <c r="AI30" s="152">
        <f t="shared" si="9"/>
        <v>3000</v>
      </c>
      <c r="AJ30" s="152"/>
      <c r="AK30" s="152">
        <f t="shared" si="10"/>
        <v>3000</v>
      </c>
      <c r="AL30" s="154"/>
      <c r="AM30" s="152">
        <f t="shared" si="11"/>
        <v>3000</v>
      </c>
      <c r="AN30" s="152"/>
      <c r="AO30" s="152">
        <f t="shared" si="12"/>
        <v>3000</v>
      </c>
      <c r="AP30" s="175"/>
      <c r="AQ30" s="152">
        <f t="shared" si="13"/>
        <v>3000</v>
      </c>
      <c r="AR30" s="154"/>
      <c r="AS30" s="152">
        <f t="shared" si="14"/>
        <v>3000</v>
      </c>
      <c r="AT30" s="150"/>
      <c r="AU30" s="152">
        <f t="shared" si="15"/>
        <v>3000</v>
      </c>
      <c r="AV30" s="152">
        <v>500</v>
      </c>
      <c r="AW30" s="152">
        <f t="shared" si="16"/>
        <v>3500</v>
      </c>
    </row>
    <row r="31" spans="1:49" ht="16.5" customHeight="1">
      <c r="A31" s="156"/>
      <c r="B31" s="174"/>
      <c r="C31" s="149">
        <v>4370</v>
      </c>
      <c r="D31" s="177" t="s">
        <v>307</v>
      </c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>
        <v>5000</v>
      </c>
      <c r="X31" s="154"/>
      <c r="Y31" s="157">
        <f t="shared" si="4"/>
        <v>5000</v>
      </c>
      <c r="Z31" s="152"/>
      <c r="AA31" s="152">
        <f t="shared" si="5"/>
        <v>5000</v>
      </c>
      <c r="AB31" s="152"/>
      <c r="AC31" s="152">
        <f t="shared" si="6"/>
        <v>5000</v>
      </c>
      <c r="AD31" s="152"/>
      <c r="AE31" s="152">
        <f t="shared" si="7"/>
        <v>5000</v>
      </c>
      <c r="AF31" s="152"/>
      <c r="AG31" s="152">
        <f t="shared" si="8"/>
        <v>5000</v>
      </c>
      <c r="AH31" s="152"/>
      <c r="AI31" s="152">
        <f t="shared" si="9"/>
        <v>5000</v>
      </c>
      <c r="AJ31" s="152"/>
      <c r="AK31" s="152">
        <f t="shared" si="10"/>
        <v>5000</v>
      </c>
      <c r="AL31" s="154"/>
      <c r="AM31" s="152">
        <f t="shared" si="11"/>
        <v>5000</v>
      </c>
      <c r="AN31" s="152"/>
      <c r="AO31" s="152">
        <f t="shared" si="12"/>
        <v>5000</v>
      </c>
      <c r="AP31" s="175"/>
      <c r="AQ31" s="152">
        <f t="shared" si="13"/>
        <v>5000</v>
      </c>
      <c r="AR31" s="154"/>
      <c r="AS31" s="152">
        <f t="shared" si="14"/>
        <v>5000</v>
      </c>
      <c r="AT31" s="150"/>
      <c r="AU31" s="152">
        <f t="shared" si="15"/>
        <v>5000</v>
      </c>
      <c r="AV31" s="152">
        <v>700</v>
      </c>
      <c r="AW31" s="152">
        <f t="shared" si="16"/>
        <v>5700</v>
      </c>
    </row>
    <row r="32" spans="1:49" ht="16.5" customHeight="1">
      <c r="A32" s="156"/>
      <c r="B32" s="174"/>
      <c r="C32" s="149">
        <v>4410</v>
      </c>
      <c r="D32" s="150" t="s">
        <v>308</v>
      </c>
      <c r="E32" s="152">
        <v>3500</v>
      </c>
      <c r="F32" s="152"/>
      <c r="G32" s="152">
        <f t="shared" si="17"/>
        <v>3500</v>
      </c>
      <c r="H32" s="152"/>
      <c r="I32" s="152">
        <f t="shared" si="18"/>
        <v>3500</v>
      </c>
      <c r="J32" s="152"/>
      <c r="K32" s="152">
        <f t="shared" si="19"/>
        <v>3500</v>
      </c>
      <c r="L32" s="152"/>
      <c r="M32" s="152">
        <f t="shared" si="20"/>
        <v>3500</v>
      </c>
      <c r="N32" s="152"/>
      <c r="O32" s="152">
        <f t="shared" si="0"/>
        <v>3500</v>
      </c>
      <c r="P32" s="152"/>
      <c r="Q32" s="152">
        <f t="shared" si="1"/>
        <v>3500</v>
      </c>
      <c r="R32" s="152"/>
      <c r="S32" s="152">
        <f t="shared" si="2"/>
        <v>3500</v>
      </c>
      <c r="T32" s="152"/>
      <c r="U32" s="152">
        <f t="shared" si="3"/>
        <v>3500</v>
      </c>
      <c r="V32" s="152"/>
      <c r="W32" s="152">
        <v>4000</v>
      </c>
      <c r="X32" s="154"/>
      <c r="Y32" s="157">
        <f t="shared" si="4"/>
        <v>4000</v>
      </c>
      <c r="Z32" s="152"/>
      <c r="AA32" s="152">
        <f t="shared" si="5"/>
        <v>4000</v>
      </c>
      <c r="AB32" s="152"/>
      <c r="AC32" s="152">
        <f t="shared" si="6"/>
        <v>4000</v>
      </c>
      <c r="AD32" s="152"/>
      <c r="AE32" s="152">
        <f t="shared" si="7"/>
        <v>4000</v>
      </c>
      <c r="AF32" s="152"/>
      <c r="AG32" s="152">
        <f t="shared" si="8"/>
        <v>4000</v>
      </c>
      <c r="AH32" s="152"/>
      <c r="AI32" s="152">
        <f t="shared" si="9"/>
        <v>4000</v>
      </c>
      <c r="AJ32" s="152"/>
      <c r="AK32" s="152">
        <f t="shared" si="10"/>
        <v>4000</v>
      </c>
      <c r="AL32" s="154"/>
      <c r="AM32" s="152">
        <f t="shared" si="11"/>
        <v>4000</v>
      </c>
      <c r="AN32" s="152"/>
      <c r="AO32" s="152">
        <f t="shared" si="12"/>
        <v>4000</v>
      </c>
      <c r="AP32" s="175"/>
      <c r="AQ32" s="152">
        <f t="shared" si="13"/>
        <v>4000</v>
      </c>
      <c r="AR32" s="154"/>
      <c r="AS32" s="152">
        <f t="shared" si="14"/>
        <v>4000</v>
      </c>
      <c r="AT32" s="150"/>
      <c r="AU32" s="152">
        <f t="shared" si="15"/>
        <v>4000</v>
      </c>
      <c r="AV32" s="152"/>
      <c r="AW32" s="152">
        <f t="shared" si="16"/>
        <v>4000</v>
      </c>
    </row>
    <row r="33" spans="1:49" ht="16.5" customHeight="1">
      <c r="A33" s="156"/>
      <c r="B33" s="174"/>
      <c r="C33" s="149">
        <v>4430</v>
      </c>
      <c r="D33" s="150" t="s">
        <v>309</v>
      </c>
      <c r="E33" s="152">
        <v>25000</v>
      </c>
      <c r="F33" s="152"/>
      <c r="G33" s="152">
        <f t="shared" si="17"/>
        <v>25000</v>
      </c>
      <c r="H33" s="152"/>
      <c r="I33" s="152">
        <f t="shared" si="18"/>
        <v>25000</v>
      </c>
      <c r="J33" s="152"/>
      <c r="K33" s="152">
        <f t="shared" si="19"/>
        <v>25000</v>
      </c>
      <c r="L33" s="152"/>
      <c r="M33" s="152">
        <f t="shared" si="20"/>
        <v>25000</v>
      </c>
      <c r="N33" s="152"/>
      <c r="O33" s="152">
        <f t="shared" si="0"/>
        <v>25000</v>
      </c>
      <c r="P33" s="152"/>
      <c r="Q33" s="152">
        <f t="shared" si="1"/>
        <v>25000</v>
      </c>
      <c r="R33" s="152"/>
      <c r="S33" s="152">
        <f t="shared" si="2"/>
        <v>25000</v>
      </c>
      <c r="T33" s="152">
        <v>6000</v>
      </c>
      <c r="U33" s="152">
        <f t="shared" si="3"/>
        <v>31000</v>
      </c>
      <c r="V33" s="152"/>
      <c r="W33" s="152">
        <v>31000</v>
      </c>
      <c r="X33" s="154"/>
      <c r="Y33" s="157">
        <f t="shared" si="4"/>
        <v>31000</v>
      </c>
      <c r="Z33" s="152"/>
      <c r="AA33" s="152">
        <f t="shared" si="5"/>
        <v>31000</v>
      </c>
      <c r="AB33" s="152"/>
      <c r="AC33" s="152">
        <f t="shared" si="6"/>
        <v>31000</v>
      </c>
      <c r="AD33" s="152"/>
      <c r="AE33" s="152">
        <f t="shared" si="7"/>
        <v>31000</v>
      </c>
      <c r="AF33" s="152"/>
      <c r="AG33" s="152">
        <f t="shared" si="8"/>
        <v>31000</v>
      </c>
      <c r="AH33" s="152"/>
      <c r="AI33" s="152">
        <f t="shared" si="9"/>
        <v>31000</v>
      </c>
      <c r="AJ33" s="152"/>
      <c r="AK33" s="152">
        <f t="shared" si="10"/>
        <v>31000</v>
      </c>
      <c r="AL33" s="154"/>
      <c r="AM33" s="152">
        <f t="shared" si="11"/>
        <v>31000</v>
      </c>
      <c r="AN33" s="152"/>
      <c r="AO33" s="152">
        <f t="shared" si="12"/>
        <v>31000</v>
      </c>
      <c r="AP33" s="175"/>
      <c r="AQ33" s="152">
        <f t="shared" si="13"/>
        <v>31000</v>
      </c>
      <c r="AR33" s="154"/>
      <c r="AS33" s="152">
        <f t="shared" si="14"/>
        <v>31000</v>
      </c>
      <c r="AT33" s="150"/>
      <c r="AU33" s="152">
        <f t="shared" si="15"/>
        <v>31000</v>
      </c>
      <c r="AV33" s="152"/>
      <c r="AW33" s="152">
        <f t="shared" si="16"/>
        <v>31000</v>
      </c>
    </row>
    <row r="34" spans="1:49" ht="16.5" customHeight="1">
      <c r="A34" s="156"/>
      <c r="B34" s="174"/>
      <c r="C34" s="149">
        <v>4440</v>
      </c>
      <c r="D34" s="150" t="s">
        <v>310</v>
      </c>
      <c r="E34" s="152">
        <v>18000</v>
      </c>
      <c r="F34" s="152"/>
      <c r="G34" s="152">
        <f t="shared" si="17"/>
        <v>18000</v>
      </c>
      <c r="H34" s="152">
        <v>3300</v>
      </c>
      <c r="I34" s="152">
        <f t="shared" si="18"/>
        <v>21300</v>
      </c>
      <c r="J34" s="152"/>
      <c r="K34" s="152">
        <f t="shared" si="19"/>
        <v>21300</v>
      </c>
      <c r="L34" s="152"/>
      <c r="M34" s="152">
        <f t="shared" si="20"/>
        <v>21300</v>
      </c>
      <c r="N34" s="152"/>
      <c r="O34" s="152">
        <f t="shared" si="0"/>
        <v>21300</v>
      </c>
      <c r="P34" s="152"/>
      <c r="Q34" s="152">
        <f t="shared" si="1"/>
        <v>21300</v>
      </c>
      <c r="R34" s="152"/>
      <c r="S34" s="152">
        <f t="shared" si="2"/>
        <v>21300</v>
      </c>
      <c r="T34" s="152"/>
      <c r="U34" s="152">
        <f t="shared" si="3"/>
        <v>21300</v>
      </c>
      <c r="V34" s="152"/>
      <c r="W34" s="152">
        <v>27500</v>
      </c>
      <c r="X34" s="154"/>
      <c r="Y34" s="157">
        <f t="shared" si="4"/>
        <v>27500</v>
      </c>
      <c r="Z34" s="152"/>
      <c r="AA34" s="152">
        <f t="shared" si="5"/>
        <v>27500</v>
      </c>
      <c r="AB34" s="152"/>
      <c r="AC34" s="152">
        <f t="shared" si="6"/>
        <v>27500</v>
      </c>
      <c r="AD34" s="152"/>
      <c r="AE34" s="152">
        <f t="shared" si="7"/>
        <v>27500</v>
      </c>
      <c r="AF34" s="152"/>
      <c r="AG34" s="152">
        <f t="shared" si="8"/>
        <v>27500</v>
      </c>
      <c r="AH34" s="152"/>
      <c r="AI34" s="152">
        <f t="shared" si="9"/>
        <v>27500</v>
      </c>
      <c r="AJ34" s="152">
        <v>3500</v>
      </c>
      <c r="AK34" s="152">
        <f t="shared" si="10"/>
        <v>31000</v>
      </c>
      <c r="AL34" s="154"/>
      <c r="AM34" s="152">
        <f t="shared" si="11"/>
        <v>31000</v>
      </c>
      <c r="AN34" s="152"/>
      <c r="AO34" s="152">
        <f t="shared" si="12"/>
        <v>31000</v>
      </c>
      <c r="AP34" s="175"/>
      <c r="AQ34" s="152">
        <f t="shared" si="13"/>
        <v>31000</v>
      </c>
      <c r="AR34" s="154"/>
      <c r="AS34" s="152">
        <f t="shared" si="14"/>
        <v>31000</v>
      </c>
      <c r="AT34" s="150"/>
      <c r="AU34" s="152">
        <f t="shared" si="15"/>
        <v>31000</v>
      </c>
      <c r="AV34" s="152"/>
      <c r="AW34" s="152">
        <f t="shared" si="16"/>
        <v>31000</v>
      </c>
    </row>
    <row r="35" spans="1:49" ht="16.5" customHeight="1">
      <c r="A35" s="156"/>
      <c r="B35" s="174"/>
      <c r="C35" s="149">
        <v>4480</v>
      </c>
      <c r="D35" s="150" t="s">
        <v>311</v>
      </c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>
        <v>15000</v>
      </c>
      <c r="X35" s="154"/>
      <c r="Y35" s="157">
        <f t="shared" si="4"/>
        <v>15000</v>
      </c>
      <c r="Z35" s="152"/>
      <c r="AA35" s="152">
        <f t="shared" si="5"/>
        <v>15000</v>
      </c>
      <c r="AB35" s="152"/>
      <c r="AC35" s="152">
        <f t="shared" si="6"/>
        <v>15000</v>
      </c>
      <c r="AD35" s="152"/>
      <c r="AE35" s="152">
        <f t="shared" si="7"/>
        <v>15000</v>
      </c>
      <c r="AF35" s="152"/>
      <c r="AG35" s="152">
        <f t="shared" si="8"/>
        <v>15000</v>
      </c>
      <c r="AH35" s="152"/>
      <c r="AI35" s="152">
        <f t="shared" si="9"/>
        <v>15000</v>
      </c>
      <c r="AJ35" s="152">
        <v>5100</v>
      </c>
      <c r="AK35" s="152">
        <f t="shared" si="10"/>
        <v>20100</v>
      </c>
      <c r="AL35" s="154"/>
      <c r="AM35" s="152">
        <f t="shared" si="11"/>
        <v>20100</v>
      </c>
      <c r="AN35" s="152"/>
      <c r="AO35" s="152">
        <f t="shared" si="12"/>
        <v>20100</v>
      </c>
      <c r="AP35" s="175"/>
      <c r="AQ35" s="152">
        <f t="shared" si="13"/>
        <v>20100</v>
      </c>
      <c r="AR35" s="154"/>
      <c r="AS35" s="152">
        <f t="shared" si="14"/>
        <v>20100</v>
      </c>
      <c r="AT35" s="150"/>
      <c r="AU35" s="152">
        <f t="shared" si="15"/>
        <v>20100</v>
      </c>
      <c r="AV35" s="152"/>
      <c r="AW35" s="152">
        <f t="shared" si="16"/>
        <v>20100</v>
      </c>
    </row>
    <row r="36" spans="1:49" ht="16.5" customHeight="1">
      <c r="A36" s="156"/>
      <c r="B36" s="174"/>
      <c r="C36" s="149">
        <v>4500</v>
      </c>
      <c r="D36" s="150" t="s">
        <v>312</v>
      </c>
      <c r="E36" s="152">
        <v>6000</v>
      </c>
      <c r="F36" s="152"/>
      <c r="G36" s="152">
        <f t="shared" si="17"/>
        <v>6000</v>
      </c>
      <c r="H36" s="152"/>
      <c r="I36" s="152">
        <f t="shared" si="18"/>
        <v>6000</v>
      </c>
      <c r="J36" s="152"/>
      <c r="K36" s="152">
        <f t="shared" si="19"/>
        <v>6000</v>
      </c>
      <c r="L36" s="152"/>
      <c r="M36" s="152">
        <f t="shared" si="20"/>
        <v>6000</v>
      </c>
      <c r="N36" s="152"/>
      <c r="O36" s="152">
        <f t="shared" si="0"/>
        <v>6000</v>
      </c>
      <c r="P36" s="152"/>
      <c r="Q36" s="152">
        <f t="shared" si="1"/>
        <v>6000</v>
      </c>
      <c r="R36" s="152"/>
      <c r="S36" s="152">
        <f t="shared" si="2"/>
        <v>6000</v>
      </c>
      <c r="T36" s="152"/>
      <c r="U36" s="152">
        <f t="shared" si="3"/>
        <v>6000</v>
      </c>
      <c r="V36" s="152">
        <v>-700</v>
      </c>
      <c r="W36" s="152">
        <v>6700</v>
      </c>
      <c r="X36" s="154"/>
      <c r="Y36" s="157">
        <f t="shared" si="4"/>
        <v>6700</v>
      </c>
      <c r="Z36" s="152"/>
      <c r="AA36" s="152">
        <f t="shared" si="5"/>
        <v>6700</v>
      </c>
      <c r="AB36" s="152"/>
      <c r="AC36" s="152">
        <f t="shared" si="6"/>
        <v>6700</v>
      </c>
      <c r="AD36" s="152"/>
      <c r="AE36" s="152">
        <f t="shared" si="7"/>
        <v>6700</v>
      </c>
      <c r="AF36" s="152"/>
      <c r="AG36" s="152">
        <f t="shared" si="8"/>
        <v>6700</v>
      </c>
      <c r="AH36" s="152"/>
      <c r="AI36" s="152">
        <f t="shared" si="9"/>
        <v>6700</v>
      </c>
      <c r="AJ36" s="152"/>
      <c r="AK36" s="152">
        <f t="shared" si="10"/>
        <v>6700</v>
      </c>
      <c r="AL36" s="154"/>
      <c r="AM36" s="152">
        <f t="shared" si="11"/>
        <v>6700</v>
      </c>
      <c r="AN36" s="152"/>
      <c r="AO36" s="152">
        <f t="shared" si="12"/>
        <v>6700</v>
      </c>
      <c r="AP36" s="175">
        <v>-1000</v>
      </c>
      <c r="AQ36" s="152">
        <f t="shared" si="13"/>
        <v>5700</v>
      </c>
      <c r="AR36" s="154"/>
      <c r="AS36" s="152">
        <f t="shared" si="14"/>
        <v>5700</v>
      </c>
      <c r="AT36" s="150"/>
      <c r="AU36" s="152">
        <f t="shared" si="15"/>
        <v>5700</v>
      </c>
      <c r="AV36" s="152">
        <v>-960</v>
      </c>
      <c r="AW36" s="152">
        <f t="shared" si="16"/>
        <v>4740</v>
      </c>
    </row>
    <row r="37" spans="1:49" ht="16.5" customHeight="1">
      <c r="A37" s="156"/>
      <c r="B37" s="174"/>
      <c r="C37" s="149">
        <v>4580</v>
      </c>
      <c r="D37" s="150" t="s">
        <v>77</v>
      </c>
      <c r="E37" s="152">
        <v>200</v>
      </c>
      <c r="F37" s="152"/>
      <c r="G37" s="152">
        <f t="shared" si="17"/>
        <v>200</v>
      </c>
      <c r="H37" s="152"/>
      <c r="I37" s="152">
        <f t="shared" si="18"/>
        <v>200</v>
      </c>
      <c r="J37" s="152"/>
      <c r="K37" s="152">
        <f t="shared" si="19"/>
        <v>200</v>
      </c>
      <c r="L37" s="152"/>
      <c r="M37" s="152">
        <f t="shared" si="20"/>
        <v>200</v>
      </c>
      <c r="N37" s="152"/>
      <c r="O37" s="152">
        <f t="shared" si="0"/>
        <v>200</v>
      </c>
      <c r="P37" s="152"/>
      <c r="Q37" s="152">
        <f t="shared" si="1"/>
        <v>200</v>
      </c>
      <c r="R37" s="152"/>
      <c r="S37" s="152">
        <f t="shared" si="2"/>
        <v>200</v>
      </c>
      <c r="T37" s="152"/>
      <c r="U37" s="152">
        <f t="shared" si="3"/>
        <v>200</v>
      </c>
      <c r="V37" s="152"/>
      <c r="W37" s="152">
        <v>200</v>
      </c>
      <c r="X37" s="154"/>
      <c r="Y37" s="157">
        <f t="shared" si="4"/>
        <v>200</v>
      </c>
      <c r="Z37" s="152"/>
      <c r="AA37" s="152">
        <f t="shared" si="5"/>
        <v>200</v>
      </c>
      <c r="AB37" s="152"/>
      <c r="AC37" s="152">
        <f t="shared" si="6"/>
        <v>200</v>
      </c>
      <c r="AD37" s="152"/>
      <c r="AE37" s="152">
        <f t="shared" si="7"/>
        <v>200</v>
      </c>
      <c r="AF37" s="152"/>
      <c r="AG37" s="152">
        <f t="shared" si="8"/>
        <v>200</v>
      </c>
      <c r="AH37" s="152"/>
      <c r="AI37" s="152">
        <f t="shared" si="9"/>
        <v>200</v>
      </c>
      <c r="AJ37" s="152"/>
      <c r="AK37" s="152">
        <f t="shared" si="10"/>
        <v>200</v>
      </c>
      <c r="AL37" s="154"/>
      <c r="AM37" s="152">
        <f t="shared" si="11"/>
        <v>200</v>
      </c>
      <c r="AN37" s="152"/>
      <c r="AO37" s="152">
        <f t="shared" si="12"/>
        <v>200</v>
      </c>
      <c r="AP37" s="175"/>
      <c r="AQ37" s="152">
        <f t="shared" si="13"/>
        <v>200</v>
      </c>
      <c r="AR37" s="154"/>
      <c r="AS37" s="152">
        <f t="shared" si="14"/>
        <v>200</v>
      </c>
      <c r="AT37" s="150"/>
      <c r="AU37" s="152">
        <f t="shared" si="15"/>
        <v>200</v>
      </c>
      <c r="AV37" s="152"/>
      <c r="AW37" s="152">
        <f t="shared" si="16"/>
        <v>200</v>
      </c>
    </row>
    <row r="38" spans="1:49" ht="16.5" customHeight="1">
      <c r="A38" s="156"/>
      <c r="B38" s="174"/>
      <c r="C38" s="149">
        <v>4590</v>
      </c>
      <c r="D38" s="150" t="s">
        <v>313</v>
      </c>
      <c r="E38" s="152">
        <v>3000</v>
      </c>
      <c r="F38" s="152"/>
      <c r="G38" s="152">
        <f t="shared" si="17"/>
        <v>3000</v>
      </c>
      <c r="H38" s="152"/>
      <c r="I38" s="152">
        <f t="shared" si="18"/>
        <v>3000</v>
      </c>
      <c r="J38" s="152"/>
      <c r="K38" s="152">
        <f t="shared" si="19"/>
        <v>3000</v>
      </c>
      <c r="L38" s="152"/>
      <c r="M38" s="152">
        <f t="shared" si="20"/>
        <v>3000</v>
      </c>
      <c r="N38" s="152"/>
      <c r="O38" s="152">
        <f t="shared" si="0"/>
        <v>3000</v>
      </c>
      <c r="P38" s="152"/>
      <c r="Q38" s="152">
        <f t="shared" si="1"/>
        <v>3000</v>
      </c>
      <c r="R38" s="152">
        <v>-1890</v>
      </c>
      <c r="S38" s="152">
        <f t="shared" si="2"/>
        <v>1110</v>
      </c>
      <c r="T38" s="152"/>
      <c r="U38" s="152">
        <f t="shared" si="3"/>
        <v>1110</v>
      </c>
      <c r="V38" s="152"/>
      <c r="W38" s="152">
        <v>3000</v>
      </c>
      <c r="X38" s="154"/>
      <c r="Y38" s="157">
        <f t="shared" si="4"/>
        <v>3000</v>
      </c>
      <c r="Z38" s="152"/>
      <c r="AA38" s="152">
        <f t="shared" si="5"/>
        <v>3000</v>
      </c>
      <c r="AB38" s="152"/>
      <c r="AC38" s="152">
        <f t="shared" si="6"/>
        <v>3000</v>
      </c>
      <c r="AD38" s="152"/>
      <c r="AE38" s="152">
        <f t="shared" si="7"/>
        <v>3000</v>
      </c>
      <c r="AF38" s="152"/>
      <c r="AG38" s="152">
        <f t="shared" si="8"/>
        <v>3000</v>
      </c>
      <c r="AH38" s="152"/>
      <c r="AI38" s="152">
        <f t="shared" si="9"/>
        <v>3000</v>
      </c>
      <c r="AJ38" s="152"/>
      <c r="AK38" s="152">
        <f t="shared" si="10"/>
        <v>3000</v>
      </c>
      <c r="AL38" s="154"/>
      <c r="AM38" s="152">
        <f t="shared" si="11"/>
        <v>3000</v>
      </c>
      <c r="AN38" s="152"/>
      <c r="AO38" s="152">
        <f t="shared" si="12"/>
        <v>3000</v>
      </c>
      <c r="AP38" s="175"/>
      <c r="AQ38" s="152">
        <f t="shared" si="13"/>
        <v>3000</v>
      </c>
      <c r="AR38" s="154"/>
      <c r="AS38" s="152">
        <f t="shared" si="14"/>
        <v>3000</v>
      </c>
      <c r="AT38" s="150"/>
      <c r="AU38" s="152">
        <f t="shared" si="15"/>
        <v>3000</v>
      </c>
      <c r="AV38" s="152">
        <v>-2000</v>
      </c>
      <c r="AW38" s="152">
        <f t="shared" si="16"/>
        <v>1000</v>
      </c>
    </row>
    <row r="39" spans="1:49" ht="16.5" customHeight="1">
      <c r="A39" s="156"/>
      <c r="B39" s="174"/>
      <c r="C39" s="149">
        <v>4700</v>
      </c>
      <c r="D39" s="150" t="s">
        <v>314</v>
      </c>
      <c r="E39" s="152"/>
      <c r="F39" s="152"/>
      <c r="G39" s="152"/>
      <c r="H39" s="152"/>
      <c r="I39" s="157"/>
      <c r="J39" s="152"/>
      <c r="K39" s="157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>
        <v>8000</v>
      </c>
      <c r="X39" s="154"/>
      <c r="Y39" s="157">
        <f t="shared" si="4"/>
        <v>8000</v>
      </c>
      <c r="Z39" s="152"/>
      <c r="AA39" s="152">
        <f t="shared" si="5"/>
        <v>8000</v>
      </c>
      <c r="AB39" s="152"/>
      <c r="AC39" s="152">
        <f t="shared" si="6"/>
        <v>8000</v>
      </c>
      <c r="AD39" s="152"/>
      <c r="AE39" s="152">
        <f t="shared" si="7"/>
        <v>8000</v>
      </c>
      <c r="AF39" s="152"/>
      <c r="AG39" s="152">
        <f t="shared" si="8"/>
        <v>8000</v>
      </c>
      <c r="AH39" s="152"/>
      <c r="AI39" s="152">
        <f t="shared" si="9"/>
        <v>8000</v>
      </c>
      <c r="AJ39" s="152"/>
      <c r="AK39" s="152">
        <f t="shared" si="10"/>
        <v>8000</v>
      </c>
      <c r="AL39" s="154"/>
      <c r="AM39" s="152">
        <f t="shared" si="11"/>
        <v>8000</v>
      </c>
      <c r="AN39" s="152"/>
      <c r="AO39" s="152">
        <f t="shared" si="12"/>
        <v>8000</v>
      </c>
      <c r="AP39" s="175">
        <v>6000</v>
      </c>
      <c r="AQ39" s="152">
        <f t="shared" si="13"/>
        <v>14000</v>
      </c>
      <c r="AR39" s="154"/>
      <c r="AS39" s="152">
        <f t="shared" si="14"/>
        <v>14000</v>
      </c>
      <c r="AT39" s="150"/>
      <c r="AU39" s="152">
        <f t="shared" si="15"/>
        <v>14000</v>
      </c>
      <c r="AV39" s="152"/>
      <c r="AW39" s="152">
        <f t="shared" si="16"/>
        <v>14000</v>
      </c>
    </row>
    <row r="40" spans="1:49" ht="16.5" customHeight="1">
      <c r="A40" s="156"/>
      <c r="B40" s="174"/>
      <c r="C40" s="149">
        <v>4740</v>
      </c>
      <c r="D40" s="178" t="s">
        <v>315</v>
      </c>
      <c r="E40" s="152"/>
      <c r="F40" s="152"/>
      <c r="G40" s="152"/>
      <c r="H40" s="152"/>
      <c r="I40" s="157"/>
      <c r="J40" s="152"/>
      <c r="K40" s="157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>
        <v>2300</v>
      </c>
      <c r="X40" s="154"/>
      <c r="Y40" s="157">
        <f t="shared" si="4"/>
        <v>2300</v>
      </c>
      <c r="Z40" s="152"/>
      <c r="AA40" s="152">
        <f t="shared" si="5"/>
        <v>2300</v>
      </c>
      <c r="AB40" s="152"/>
      <c r="AC40" s="152">
        <f t="shared" si="6"/>
        <v>2300</v>
      </c>
      <c r="AD40" s="152"/>
      <c r="AE40" s="152">
        <f t="shared" si="7"/>
        <v>2300</v>
      </c>
      <c r="AF40" s="152"/>
      <c r="AG40" s="152">
        <f t="shared" si="8"/>
        <v>2300</v>
      </c>
      <c r="AH40" s="152"/>
      <c r="AI40" s="152">
        <f t="shared" si="9"/>
        <v>2300</v>
      </c>
      <c r="AJ40" s="152"/>
      <c r="AK40" s="152">
        <f t="shared" si="10"/>
        <v>2300</v>
      </c>
      <c r="AL40" s="154"/>
      <c r="AM40" s="152">
        <f t="shared" si="11"/>
        <v>2300</v>
      </c>
      <c r="AN40" s="152"/>
      <c r="AO40" s="152">
        <f t="shared" si="12"/>
        <v>2300</v>
      </c>
      <c r="AP40" s="175"/>
      <c r="AQ40" s="152">
        <f t="shared" si="13"/>
        <v>2300</v>
      </c>
      <c r="AR40" s="154"/>
      <c r="AS40" s="152">
        <f t="shared" si="14"/>
        <v>2300</v>
      </c>
      <c r="AT40" s="150"/>
      <c r="AU40" s="152">
        <f t="shared" si="15"/>
        <v>2300</v>
      </c>
      <c r="AV40" s="152">
        <v>-1500</v>
      </c>
      <c r="AW40" s="152">
        <f t="shared" si="16"/>
        <v>800</v>
      </c>
    </row>
    <row r="41" spans="1:49" ht="16.5" customHeight="1">
      <c r="A41" s="156"/>
      <c r="B41" s="174"/>
      <c r="C41" s="149">
        <v>4750</v>
      </c>
      <c r="D41" s="176" t="s">
        <v>316</v>
      </c>
      <c r="E41" s="152"/>
      <c r="F41" s="152"/>
      <c r="G41" s="152"/>
      <c r="H41" s="152"/>
      <c r="I41" s="157"/>
      <c r="J41" s="152"/>
      <c r="K41" s="157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>
        <v>3000</v>
      </c>
      <c r="X41" s="154"/>
      <c r="Y41" s="157">
        <f t="shared" si="4"/>
        <v>3000</v>
      </c>
      <c r="Z41" s="152"/>
      <c r="AA41" s="152">
        <f t="shared" si="5"/>
        <v>3000</v>
      </c>
      <c r="AB41" s="152"/>
      <c r="AC41" s="152">
        <f t="shared" si="6"/>
        <v>3000</v>
      </c>
      <c r="AD41" s="152"/>
      <c r="AE41" s="152">
        <f t="shared" si="7"/>
        <v>3000</v>
      </c>
      <c r="AF41" s="152">
        <v>5000</v>
      </c>
      <c r="AG41" s="152">
        <f t="shared" si="8"/>
        <v>8000</v>
      </c>
      <c r="AH41" s="152"/>
      <c r="AI41" s="152">
        <f t="shared" si="9"/>
        <v>8000</v>
      </c>
      <c r="AJ41" s="152"/>
      <c r="AK41" s="152">
        <f t="shared" si="10"/>
        <v>8000</v>
      </c>
      <c r="AL41" s="154"/>
      <c r="AM41" s="152">
        <f t="shared" si="11"/>
        <v>8000</v>
      </c>
      <c r="AN41" s="152"/>
      <c r="AO41" s="152">
        <f t="shared" si="12"/>
        <v>8000</v>
      </c>
      <c r="AP41" s="175">
        <v>-1500</v>
      </c>
      <c r="AQ41" s="152">
        <f t="shared" si="13"/>
        <v>6500</v>
      </c>
      <c r="AR41" s="154"/>
      <c r="AS41" s="152">
        <f t="shared" si="14"/>
        <v>6500</v>
      </c>
      <c r="AT41" s="150"/>
      <c r="AU41" s="152">
        <f t="shared" si="15"/>
        <v>6500</v>
      </c>
      <c r="AV41" s="152"/>
      <c r="AW41" s="152">
        <f t="shared" si="16"/>
        <v>6500</v>
      </c>
    </row>
    <row r="42" spans="1:49" ht="16.5" customHeight="1">
      <c r="A42" s="156"/>
      <c r="B42" s="174"/>
      <c r="C42" s="179">
        <v>6050</v>
      </c>
      <c r="D42" s="177" t="s">
        <v>317</v>
      </c>
      <c r="E42" s="152"/>
      <c r="F42" s="152"/>
      <c r="G42" s="152"/>
      <c r="H42" s="152"/>
      <c r="I42" s="157"/>
      <c r="J42" s="152"/>
      <c r="K42" s="157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4"/>
      <c r="Y42" s="157"/>
      <c r="Z42" s="152"/>
      <c r="AA42" s="152"/>
      <c r="AB42" s="152"/>
      <c r="AC42" s="152"/>
      <c r="AD42" s="152"/>
      <c r="AE42" s="180" t="e">
        <f>#REF!+#REF!</f>
        <v>#REF!</v>
      </c>
      <c r="AF42" s="152">
        <v>53000</v>
      </c>
      <c r="AG42" s="180">
        <v>3729000</v>
      </c>
      <c r="AH42" s="152"/>
      <c r="AI42" s="152">
        <f t="shared" si="9"/>
        <v>3729000</v>
      </c>
      <c r="AJ42" s="152"/>
      <c r="AK42" s="152">
        <f t="shared" si="10"/>
        <v>3729000</v>
      </c>
      <c r="AL42" s="154">
        <v>951654</v>
      </c>
      <c r="AM42" s="152">
        <f t="shared" si="11"/>
        <v>4680654</v>
      </c>
      <c r="AN42" s="152">
        <v>125000</v>
      </c>
      <c r="AO42" s="152">
        <f t="shared" si="12"/>
        <v>4805654</v>
      </c>
      <c r="AP42" s="175"/>
      <c r="AQ42" s="152">
        <f t="shared" si="13"/>
        <v>4805654</v>
      </c>
      <c r="AR42" s="154">
        <v>-44000</v>
      </c>
      <c r="AS42" s="152">
        <f t="shared" si="14"/>
        <v>4761654</v>
      </c>
      <c r="AT42" s="150"/>
      <c r="AU42" s="152">
        <f t="shared" si="15"/>
        <v>4761654</v>
      </c>
      <c r="AV42" s="152">
        <v>24800</v>
      </c>
      <c r="AW42" s="152">
        <f t="shared" si="16"/>
        <v>4786454</v>
      </c>
    </row>
    <row r="43" spans="1:49" ht="16.5" customHeight="1">
      <c r="A43" s="156"/>
      <c r="B43" s="181"/>
      <c r="C43" s="179">
        <v>6059</v>
      </c>
      <c r="D43" s="177" t="s">
        <v>317</v>
      </c>
      <c r="E43" s="180"/>
      <c r="F43" s="180"/>
      <c r="G43" s="180"/>
      <c r="H43" s="180"/>
      <c r="I43" s="182"/>
      <c r="J43" s="180"/>
      <c r="K43" s="182"/>
      <c r="L43" s="180"/>
      <c r="M43" s="180"/>
      <c r="N43" s="180"/>
      <c r="O43" s="180"/>
      <c r="P43" s="180"/>
      <c r="Q43" s="183"/>
      <c r="R43" s="153"/>
      <c r="S43" s="180"/>
      <c r="T43" s="152"/>
      <c r="U43" s="152"/>
      <c r="V43" s="152"/>
      <c r="W43" s="152"/>
      <c r="X43" s="154"/>
      <c r="Y43" s="180">
        <v>0</v>
      </c>
      <c r="Z43" s="152">
        <v>2657746</v>
      </c>
      <c r="AA43" s="180">
        <v>2857746</v>
      </c>
      <c r="AB43" s="152">
        <v>-85000</v>
      </c>
      <c r="AC43" s="152">
        <f t="shared" si="6"/>
        <v>2772746</v>
      </c>
      <c r="AD43" s="152"/>
      <c r="AE43" s="152">
        <f t="shared" si="7"/>
        <v>2772746</v>
      </c>
      <c r="AF43" s="152">
        <v>32000</v>
      </c>
      <c r="AG43" s="152">
        <f t="shared" si="8"/>
        <v>2804746</v>
      </c>
      <c r="AH43" s="152"/>
      <c r="AI43" s="152">
        <f t="shared" si="9"/>
        <v>2804746</v>
      </c>
      <c r="AJ43" s="152"/>
      <c r="AK43" s="152">
        <f t="shared" si="10"/>
        <v>2804746</v>
      </c>
      <c r="AL43" s="154">
        <v>-640000</v>
      </c>
      <c r="AM43" s="152">
        <f t="shared" si="11"/>
        <v>2164746</v>
      </c>
      <c r="AN43" s="152">
        <v>95000</v>
      </c>
      <c r="AO43" s="152">
        <f t="shared" si="12"/>
        <v>2259746</v>
      </c>
      <c r="AP43" s="175"/>
      <c r="AQ43" s="152">
        <f t="shared" si="13"/>
        <v>2259746</v>
      </c>
      <c r="AR43" s="154">
        <v>-56000</v>
      </c>
      <c r="AS43" s="152">
        <f t="shared" si="14"/>
        <v>2203746</v>
      </c>
      <c r="AT43" s="150"/>
      <c r="AU43" s="152">
        <f t="shared" si="15"/>
        <v>2203746</v>
      </c>
      <c r="AV43" s="152">
        <v>-482800</v>
      </c>
      <c r="AW43" s="152">
        <f t="shared" si="16"/>
        <v>1720946</v>
      </c>
    </row>
    <row r="44" spans="1:49" ht="16.5" customHeight="1">
      <c r="A44" s="156"/>
      <c r="B44" s="181"/>
      <c r="C44" s="179">
        <v>6060</v>
      </c>
      <c r="D44" s="177" t="s">
        <v>318</v>
      </c>
      <c r="E44" s="180"/>
      <c r="F44" s="180"/>
      <c r="G44" s="180"/>
      <c r="H44" s="180"/>
      <c r="I44" s="182"/>
      <c r="J44" s="180"/>
      <c r="K44" s="182"/>
      <c r="L44" s="180"/>
      <c r="M44" s="180"/>
      <c r="N44" s="180"/>
      <c r="O44" s="180"/>
      <c r="P44" s="180"/>
      <c r="Q44" s="183"/>
      <c r="R44" s="153"/>
      <c r="S44" s="180"/>
      <c r="T44" s="152"/>
      <c r="U44" s="152"/>
      <c r="V44" s="152"/>
      <c r="W44" s="152">
        <v>0</v>
      </c>
      <c r="X44" s="154">
        <v>80000</v>
      </c>
      <c r="Y44" s="157">
        <f t="shared" si="4"/>
        <v>80000</v>
      </c>
      <c r="Z44" s="152"/>
      <c r="AA44" s="152">
        <f t="shared" si="5"/>
        <v>80000</v>
      </c>
      <c r="AB44" s="152"/>
      <c r="AC44" s="152">
        <f t="shared" si="6"/>
        <v>80000</v>
      </c>
      <c r="AD44" s="152"/>
      <c r="AE44" s="152">
        <f t="shared" si="7"/>
        <v>80000</v>
      </c>
      <c r="AF44" s="152"/>
      <c r="AG44" s="152">
        <f t="shared" si="8"/>
        <v>80000</v>
      </c>
      <c r="AH44" s="152"/>
      <c r="AI44" s="152">
        <f t="shared" si="9"/>
        <v>80000</v>
      </c>
      <c r="AJ44" s="152"/>
      <c r="AK44" s="152">
        <f t="shared" si="10"/>
        <v>80000</v>
      </c>
      <c r="AL44" s="154"/>
      <c r="AM44" s="152">
        <f t="shared" si="11"/>
        <v>80000</v>
      </c>
      <c r="AN44" s="152">
        <v>300000</v>
      </c>
      <c r="AO44" s="152">
        <f t="shared" si="12"/>
        <v>380000</v>
      </c>
      <c r="AP44" s="175"/>
      <c r="AQ44" s="152">
        <f t="shared" si="13"/>
        <v>380000</v>
      </c>
      <c r="AR44" s="154"/>
      <c r="AS44" s="152">
        <f t="shared" si="14"/>
        <v>380000</v>
      </c>
      <c r="AT44" s="150"/>
      <c r="AU44" s="152">
        <f t="shared" si="15"/>
        <v>380000</v>
      </c>
      <c r="AV44" s="152">
        <v>9000</v>
      </c>
      <c r="AW44" s="152">
        <f t="shared" si="16"/>
        <v>389000</v>
      </c>
    </row>
    <row r="45" spans="1:49" s="165" customFormat="1" ht="16.5" customHeight="1">
      <c r="A45" s="158" t="s">
        <v>319</v>
      </c>
      <c r="B45" s="184"/>
      <c r="C45" s="160"/>
      <c r="D45" s="159"/>
      <c r="E45" s="161">
        <f>SUM(E17:E42)</f>
        <v>1508070</v>
      </c>
      <c r="F45" s="161">
        <f>SUM(F17:F42)</f>
        <v>105414</v>
      </c>
      <c r="G45" s="185">
        <f>SUM(G17:G42)</f>
        <v>1613484</v>
      </c>
      <c r="H45" s="161">
        <v>510000</v>
      </c>
      <c r="I45" s="185">
        <f>SUM(I17:I42)</f>
        <v>1713484</v>
      </c>
      <c r="J45" s="185">
        <v>1700000</v>
      </c>
      <c r="K45" s="185">
        <f>SUM(K17:K42)</f>
        <v>1728484</v>
      </c>
      <c r="L45" s="185">
        <v>560000</v>
      </c>
      <c r="M45" s="185">
        <f>SUM(M17:M42)</f>
        <v>1728484</v>
      </c>
      <c r="N45" s="161">
        <f>SUM(N17:N42)</f>
        <v>0</v>
      </c>
      <c r="O45" s="161">
        <f>SUM(O17:O42)</f>
        <v>1728484</v>
      </c>
      <c r="P45" s="159"/>
      <c r="Q45" s="162">
        <f aca="true" t="shared" si="21" ref="Q45:W45">SUM(Q17:Q42)</f>
        <v>1728484</v>
      </c>
      <c r="R45" s="162">
        <f t="shared" si="21"/>
        <v>0</v>
      </c>
      <c r="S45" s="162">
        <f t="shared" si="21"/>
        <v>1728484</v>
      </c>
      <c r="T45" s="162">
        <f t="shared" si="21"/>
        <v>15000</v>
      </c>
      <c r="U45" s="162">
        <f t="shared" si="21"/>
        <v>1743484</v>
      </c>
      <c r="V45" s="162">
        <f t="shared" si="21"/>
        <v>0</v>
      </c>
      <c r="W45" s="162">
        <f t="shared" si="21"/>
        <v>2613100</v>
      </c>
      <c r="X45" s="164">
        <f>SUM(X17:X44)</f>
        <v>80000</v>
      </c>
      <c r="Y45" s="164">
        <f t="shared" si="4"/>
        <v>2693100</v>
      </c>
      <c r="Z45" s="162">
        <f>SUM(Z17:Z44)</f>
        <v>2657746</v>
      </c>
      <c r="AA45" s="162">
        <f>SUM(AA17:AA44)</f>
        <v>5550846</v>
      </c>
      <c r="AB45" s="162">
        <v>-85000</v>
      </c>
      <c r="AC45" s="162">
        <f t="shared" si="6"/>
        <v>5465846</v>
      </c>
      <c r="AD45" s="162"/>
      <c r="AE45" s="162">
        <f t="shared" si="7"/>
        <v>5465846</v>
      </c>
      <c r="AF45" s="162">
        <f>SUM(AF17:AF44)</f>
        <v>550000</v>
      </c>
      <c r="AG45" s="162">
        <f>SUM(AG17:AG44)</f>
        <v>9691846</v>
      </c>
      <c r="AH45" s="162"/>
      <c r="AI45" s="162">
        <f t="shared" si="9"/>
        <v>9691846</v>
      </c>
      <c r="AJ45" s="162">
        <f>SUM(AJ17:AJ44)</f>
        <v>8600</v>
      </c>
      <c r="AK45" s="162">
        <f>SUM(AK17:AK44)</f>
        <v>9700446</v>
      </c>
      <c r="AL45" s="164">
        <f>SUM(AL17:AL44)</f>
        <v>311654</v>
      </c>
      <c r="AM45" s="162">
        <f t="shared" si="11"/>
        <v>10012100</v>
      </c>
      <c r="AN45" s="162">
        <f>SUM(AN17:AN44)</f>
        <v>520000</v>
      </c>
      <c r="AO45" s="162">
        <f t="shared" si="12"/>
        <v>10532100</v>
      </c>
      <c r="AP45" s="162">
        <f>SUM(AP17:AP43)</f>
        <v>0</v>
      </c>
      <c r="AQ45" s="162">
        <f>SUM(AQ17:AQ44)</f>
        <v>10532100</v>
      </c>
      <c r="AR45" s="164">
        <f>SUM(AR17:AR44)</f>
        <v>-100000</v>
      </c>
      <c r="AS45" s="162">
        <f>SUM(AS17:AS44)</f>
        <v>10432100</v>
      </c>
      <c r="AT45" s="163"/>
      <c r="AU45" s="162">
        <f>SUM(AU17:AU44)</f>
        <v>10432100</v>
      </c>
      <c r="AV45" s="162">
        <f>SUM(AV17:AV44)</f>
        <v>-449000</v>
      </c>
      <c r="AW45" s="162">
        <f t="shared" si="16"/>
        <v>9983100</v>
      </c>
    </row>
    <row r="46" spans="1:49" s="165" customFormat="1" ht="16.5" customHeight="1">
      <c r="A46" s="167">
        <v>700</v>
      </c>
      <c r="B46" s="167">
        <v>70005</v>
      </c>
      <c r="C46" s="149">
        <v>4210</v>
      </c>
      <c r="D46" s="150" t="s">
        <v>300</v>
      </c>
      <c r="E46" s="153">
        <v>7000</v>
      </c>
      <c r="F46" s="186"/>
      <c r="G46" s="153">
        <f>E46+F46</f>
        <v>7000</v>
      </c>
      <c r="H46" s="186"/>
      <c r="I46" s="153">
        <f>G46+H46</f>
        <v>7000</v>
      </c>
      <c r="J46" s="153"/>
      <c r="K46" s="153">
        <f>I46+J46</f>
        <v>7000</v>
      </c>
      <c r="L46" s="153"/>
      <c r="M46" s="153">
        <f>K46+L46</f>
        <v>7000</v>
      </c>
      <c r="N46" s="169"/>
      <c r="O46" s="152">
        <f t="shared" si="0"/>
        <v>7000</v>
      </c>
      <c r="P46" s="173"/>
      <c r="Q46" s="152">
        <f t="shared" si="1"/>
        <v>7000</v>
      </c>
      <c r="R46" s="169"/>
      <c r="S46" s="152">
        <f t="shared" si="2"/>
        <v>7000</v>
      </c>
      <c r="T46" s="170">
        <v>500</v>
      </c>
      <c r="U46" s="152">
        <f t="shared" si="3"/>
        <v>7500</v>
      </c>
      <c r="V46" s="169"/>
      <c r="W46" s="152">
        <v>6000</v>
      </c>
      <c r="X46" s="171"/>
      <c r="Y46" s="157">
        <f t="shared" si="4"/>
        <v>6000</v>
      </c>
      <c r="Z46" s="169"/>
      <c r="AA46" s="152">
        <f t="shared" si="5"/>
        <v>6000</v>
      </c>
      <c r="AB46" s="169"/>
      <c r="AC46" s="152">
        <f t="shared" si="6"/>
        <v>6000</v>
      </c>
      <c r="AD46" s="169"/>
      <c r="AE46" s="152">
        <f t="shared" si="7"/>
        <v>6000</v>
      </c>
      <c r="AF46" s="169"/>
      <c r="AG46" s="152">
        <f t="shared" si="8"/>
        <v>6000</v>
      </c>
      <c r="AH46" s="169"/>
      <c r="AI46" s="152">
        <f t="shared" si="9"/>
        <v>6000</v>
      </c>
      <c r="AJ46" s="169"/>
      <c r="AK46" s="152">
        <f t="shared" si="10"/>
        <v>6000</v>
      </c>
      <c r="AL46" s="171"/>
      <c r="AM46" s="152">
        <f t="shared" si="11"/>
        <v>6000</v>
      </c>
      <c r="AN46" s="170">
        <v>7000</v>
      </c>
      <c r="AO46" s="152">
        <f t="shared" si="12"/>
        <v>13000</v>
      </c>
      <c r="AP46" s="169"/>
      <c r="AQ46" s="152">
        <f t="shared" si="13"/>
        <v>13000</v>
      </c>
      <c r="AR46" s="171"/>
      <c r="AS46" s="152">
        <f t="shared" si="14"/>
        <v>13000</v>
      </c>
      <c r="AT46" s="173"/>
      <c r="AU46" s="152">
        <f t="shared" si="15"/>
        <v>13000</v>
      </c>
      <c r="AV46" s="170">
        <v>-200</v>
      </c>
      <c r="AW46" s="152">
        <f t="shared" si="16"/>
        <v>12800</v>
      </c>
    </row>
    <row r="47" spans="1:49" ht="16.5" customHeight="1">
      <c r="A47" s="156" t="s">
        <v>68</v>
      </c>
      <c r="B47" s="150" t="s">
        <v>320</v>
      </c>
      <c r="C47" s="149">
        <v>4260</v>
      </c>
      <c r="D47" s="150" t="s">
        <v>302</v>
      </c>
      <c r="E47" s="152">
        <v>200000</v>
      </c>
      <c r="F47" s="157"/>
      <c r="G47" s="152">
        <f aca="true" t="shared" si="22" ref="G47:G56">E47+F47</f>
        <v>200000</v>
      </c>
      <c r="H47" s="157"/>
      <c r="I47" s="152">
        <f aca="true" t="shared" si="23" ref="I47:I56">G47+H47</f>
        <v>200000</v>
      </c>
      <c r="J47" s="152"/>
      <c r="K47" s="152">
        <f aca="true" t="shared" si="24" ref="K47:K56">I47+J47</f>
        <v>200000</v>
      </c>
      <c r="L47" s="152"/>
      <c r="M47" s="152">
        <f aca="true" t="shared" si="25" ref="M47:M56">K47+L47</f>
        <v>200000</v>
      </c>
      <c r="N47" s="152">
        <v>500</v>
      </c>
      <c r="O47" s="152">
        <f t="shared" si="0"/>
        <v>200500</v>
      </c>
      <c r="P47" s="150"/>
      <c r="Q47" s="152">
        <f t="shared" si="1"/>
        <v>200500</v>
      </c>
      <c r="R47" s="152"/>
      <c r="S47" s="152">
        <f t="shared" si="2"/>
        <v>200500</v>
      </c>
      <c r="T47" s="152"/>
      <c r="U47" s="152">
        <f t="shared" si="3"/>
        <v>200500</v>
      </c>
      <c r="V47" s="152">
        <v>-100</v>
      </c>
      <c r="W47" s="152">
        <v>153000</v>
      </c>
      <c r="X47" s="154"/>
      <c r="Y47" s="157">
        <f t="shared" si="4"/>
        <v>153000</v>
      </c>
      <c r="Z47" s="152"/>
      <c r="AA47" s="152">
        <f t="shared" si="5"/>
        <v>153000</v>
      </c>
      <c r="AB47" s="152"/>
      <c r="AC47" s="152">
        <f t="shared" si="6"/>
        <v>153000</v>
      </c>
      <c r="AD47" s="152"/>
      <c r="AE47" s="152">
        <f t="shared" si="7"/>
        <v>153000</v>
      </c>
      <c r="AF47" s="152">
        <v>-400</v>
      </c>
      <c r="AG47" s="152">
        <f t="shared" si="8"/>
        <v>152600</v>
      </c>
      <c r="AH47" s="152"/>
      <c r="AI47" s="152">
        <f t="shared" si="9"/>
        <v>152600</v>
      </c>
      <c r="AJ47" s="152"/>
      <c r="AK47" s="152">
        <f t="shared" si="10"/>
        <v>152600</v>
      </c>
      <c r="AL47" s="154"/>
      <c r="AM47" s="152">
        <f t="shared" si="11"/>
        <v>152600</v>
      </c>
      <c r="AN47" s="152"/>
      <c r="AO47" s="152">
        <f t="shared" si="12"/>
        <v>152600</v>
      </c>
      <c r="AP47" s="152"/>
      <c r="AQ47" s="152">
        <f t="shared" si="13"/>
        <v>152600</v>
      </c>
      <c r="AR47" s="154"/>
      <c r="AS47" s="152">
        <f t="shared" si="14"/>
        <v>152600</v>
      </c>
      <c r="AT47" s="150"/>
      <c r="AU47" s="152">
        <f t="shared" si="15"/>
        <v>152600</v>
      </c>
      <c r="AV47" s="152">
        <v>10000</v>
      </c>
      <c r="AW47" s="152">
        <f t="shared" si="16"/>
        <v>162600</v>
      </c>
    </row>
    <row r="48" spans="1:49" ht="16.5" customHeight="1">
      <c r="A48" s="156" t="s">
        <v>71</v>
      </c>
      <c r="B48" s="150" t="s">
        <v>321</v>
      </c>
      <c r="C48" s="149">
        <v>4270</v>
      </c>
      <c r="D48" s="150" t="s">
        <v>303</v>
      </c>
      <c r="E48" s="152">
        <v>200000</v>
      </c>
      <c r="F48" s="157">
        <v>-80000</v>
      </c>
      <c r="G48" s="152">
        <f t="shared" si="22"/>
        <v>120000</v>
      </c>
      <c r="H48" s="157"/>
      <c r="I48" s="152">
        <f t="shared" si="23"/>
        <v>120000</v>
      </c>
      <c r="J48" s="152"/>
      <c r="K48" s="152">
        <f t="shared" si="24"/>
        <v>120000</v>
      </c>
      <c r="L48" s="152">
        <v>315000</v>
      </c>
      <c r="M48" s="152">
        <f t="shared" si="25"/>
        <v>435000</v>
      </c>
      <c r="N48" s="152">
        <v>-42219</v>
      </c>
      <c r="O48" s="152">
        <f t="shared" si="0"/>
        <v>392781</v>
      </c>
      <c r="P48" s="150"/>
      <c r="Q48" s="152">
        <f t="shared" si="1"/>
        <v>392781</v>
      </c>
      <c r="R48" s="152">
        <v>-20000</v>
      </c>
      <c r="S48" s="152">
        <f t="shared" si="2"/>
        <v>372781</v>
      </c>
      <c r="T48" s="152">
        <v>-15000</v>
      </c>
      <c r="U48" s="152">
        <f t="shared" si="3"/>
        <v>357781</v>
      </c>
      <c r="V48" s="152">
        <v>-307513</v>
      </c>
      <c r="W48" s="152">
        <v>140000</v>
      </c>
      <c r="X48" s="154"/>
      <c r="Y48" s="157">
        <f t="shared" si="4"/>
        <v>140000</v>
      </c>
      <c r="Z48" s="152"/>
      <c r="AA48" s="152">
        <f t="shared" si="5"/>
        <v>140000</v>
      </c>
      <c r="AB48" s="152"/>
      <c r="AC48" s="152">
        <f t="shared" si="6"/>
        <v>140000</v>
      </c>
      <c r="AD48" s="152"/>
      <c r="AE48" s="152">
        <f t="shared" si="7"/>
        <v>140000</v>
      </c>
      <c r="AF48" s="152">
        <v>-1000</v>
      </c>
      <c r="AG48" s="152">
        <f t="shared" si="8"/>
        <v>139000</v>
      </c>
      <c r="AH48" s="152"/>
      <c r="AI48" s="152">
        <f t="shared" si="9"/>
        <v>139000</v>
      </c>
      <c r="AJ48" s="152"/>
      <c r="AK48" s="152">
        <f t="shared" si="10"/>
        <v>139000</v>
      </c>
      <c r="AL48" s="154"/>
      <c r="AM48" s="152">
        <f t="shared" si="11"/>
        <v>139000</v>
      </c>
      <c r="AN48" s="152">
        <v>-10200</v>
      </c>
      <c r="AO48" s="152">
        <f t="shared" si="12"/>
        <v>128800</v>
      </c>
      <c r="AP48" s="152"/>
      <c r="AQ48" s="152">
        <f t="shared" si="13"/>
        <v>128800</v>
      </c>
      <c r="AR48" s="154"/>
      <c r="AS48" s="152">
        <f t="shared" si="14"/>
        <v>128800</v>
      </c>
      <c r="AT48" s="150"/>
      <c r="AU48" s="152">
        <f t="shared" si="15"/>
        <v>128800</v>
      </c>
      <c r="AV48" s="152">
        <v>-85800</v>
      </c>
      <c r="AW48" s="152">
        <f t="shared" si="16"/>
        <v>43000</v>
      </c>
    </row>
    <row r="49" spans="1:49" ht="16.5" customHeight="1">
      <c r="A49" s="156"/>
      <c r="B49" s="150"/>
      <c r="C49" s="906">
        <v>4300</v>
      </c>
      <c r="D49" s="907" t="s">
        <v>284</v>
      </c>
      <c r="E49" s="152"/>
      <c r="F49" s="157"/>
      <c r="G49" s="152"/>
      <c r="H49" s="157"/>
      <c r="I49" s="152"/>
      <c r="J49" s="152"/>
      <c r="K49" s="152"/>
      <c r="L49" s="152"/>
      <c r="M49" s="152"/>
      <c r="N49" s="152"/>
      <c r="O49" s="152"/>
      <c r="P49" s="150"/>
      <c r="Q49" s="152"/>
      <c r="R49" s="152"/>
      <c r="S49" s="152"/>
      <c r="T49" s="152"/>
      <c r="U49" s="152"/>
      <c r="V49" s="152"/>
      <c r="W49" s="152"/>
      <c r="X49" s="154"/>
      <c r="Y49" s="157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4"/>
      <c r="AM49" s="152"/>
      <c r="AN49" s="152"/>
      <c r="AO49" s="152"/>
      <c r="AP49" s="152"/>
      <c r="AQ49" s="152"/>
      <c r="AR49" s="154"/>
      <c r="AS49" s="152"/>
      <c r="AT49" s="150"/>
      <c r="AU49" s="902">
        <f>AS50+AT50</f>
        <v>488129</v>
      </c>
      <c r="AV49" s="152">
        <v>16200</v>
      </c>
      <c r="AW49" s="902">
        <f>AU49+AV49+AV50</f>
        <v>239696</v>
      </c>
    </row>
    <row r="50" spans="1:49" ht="14.25" customHeight="1">
      <c r="A50" s="156"/>
      <c r="B50" s="150"/>
      <c r="C50" s="908"/>
      <c r="D50" s="855"/>
      <c r="E50" s="152">
        <v>202000</v>
      </c>
      <c r="F50" s="157">
        <v>-50000</v>
      </c>
      <c r="G50" s="152">
        <f t="shared" si="22"/>
        <v>152000</v>
      </c>
      <c r="H50" s="157"/>
      <c r="I50" s="152">
        <f t="shared" si="23"/>
        <v>152000</v>
      </c>
      <c r="J50" s="152"/>
      <c r="K50" s="152">
        <f t="shared" si="24"/>
        <v>152000</v>
      </c>
      <c r="L50" s="152"/>
      <c r="M50" s="152">
        <f t="shared" si="25"/>
        <v>152000</v>
      </c>
      <c r="N50" s="152">
        <v>-500</v>
      </c>
      <c r="O50" s="152">
        <f t="shared" si="0"/>
        <v>151500</v>
      </c>
      <c r="P50" s="150"/>
      <c r="Q50" s="152">
        <f t="shared" si="1"/>
        <v>151500</v>
      </c>
      <c r="R50" s="152"/>
      <c r="S50" s="152">
        <f t="shared" si="2"/>
        <v>151500</v>
      </c>
      <c r="T50" s="152">
        <v>-500</v>
      </c>
      <c r="U50" s="152">
        <f t="shared" si="3"/>
        <v>151000</v>
      </c>
      <c r="V50" s="152">
        <v>-12387</v>
      </c>
      <c r="W50" s="152">
        <v>230000</v>
      </c>
      <c r="X50" s="154"/>
      <c r="Y50" s="157">
        <f t="shared" si="4"/>
        <v>230000</v>
      </c>
      <c r="Z50" s="152">
        <v>-3700</v>
      </c>
      <c r="AA50" s="152">
        <f t="shared" si="5"/>
        <v>226300</v>
      </c>
      <c r="AB50" s="152">
        <v>-944</v>
      </c>
      <c r="AC50" s="152">
        <f t="shared" si="6"/>
        <v>225356</v>
      </c>
      <c r="AD50" s="152"/>
      <c r="AE50" s="152">
        <f t="shared" si="7"/>
        <v>225356</v>
      </c>
      <c r="AF50" s="152">
        <v>309773</v>
      </c>
      <c r="AG50" s="152">
        <f t="shared" si="8"/>
        <v>535129</v>
      </c>
      <c r="AH50" s="152"/>
      <c r="AI50" s="152">
        <f t="shared" si="9"/>
        <v>535129</v>
      </c>
      <c r="AJ50" s="152"/>
      <c r="AK50" s="152">
        <f t="shared" si="10"/>
        <v>535129</v>
      </c>
      <c r="AL50" s="154"/>
      <c r="AM50" s="152">
        <f t="shared" si="11"/>
        <v>535129</v>
      </c>
      <c r="AN50" s="152">
        <v>-32000</v>
      </c>
      <c r="AO50" s="152">
        <f t="shared" si="12"/>
        <v>503129</v>
      </c>
      <c r="AP50" s="152"/>
      <c r="AQ50" s="152">
        <f t="shared" si="13"/>
        <v>503129</v>
      </c>
      <c r="AR50" s="154">
        <v>-15000</v>
      </c>
      <c r="AS50" s="152">
        <f t="shared" si="14"/>
        <v>488129</v>
      </c>
      <c r="AT50" s="150"/>
      <c r="AU50" s="908"/>
      <c r="AV50" s="152">
        <v>-264633</v>
      </c>
      <c r="AW50" s="908"/>
    </row>
    <row r="51" spans="1:49" ht="16.5" customHeight="1">
      <c r="A51" s="156"/>
      <c r="B51" s="150"/>
      <c r="C51" s="149">
        <v>4430</v>
      </c>
      <c r="D51" s="176" t="s">
        <v>309</v>
      </c>
      <c r="E51" s="152">
        <v>10000</v>
      </c>
      <c r="F51" s="157"/>
      <c r="G51" s="152">
        <f t="shared" si="22"/>
        <v>10000</v>
      </c>
      <c r="H51" s="157"/>
      <c r="I51" s="152">
        <f t="shared" si="23"/>
        <v>10000</v>
      </c>
      <c r="J51" s="152"/>
      <c r="K51" s="152">
        <f t="shared" si="24"/>
        <v>10000</v>
      </c>
      <c r="L51" s="152"/>
      <c r="M51" s="152">
        <f t="shared" si="25"/>
        <v>10000</v>
      </c>
      <c r="N51" s="152"/>
      <c r="O51" s="152">
        <f t="shared" si="0"/>
        <v>10000</v>
      </c>
      <c r="P51" s="150"/>
      <c r="Q51" s="152">
        <f t="shared" si="1"/>
        <v>10000</v>
      </c>
      <c r="R51" s="152"/>
      <c r="S51" s="152">
        <f t="shared" si="2"/>
        <v>10000</v>
      </c>
      <c r="T51" s="152"/>
      <c r="U51" s="152">
        <f t="shared" si="3"/>
        <v>10000</v>
      </c>
      <c r="V51" s="152"/>
      <c r="W51" s="152">
        <v>10000</v>
      </c>
      <c r="X51" s="154"/>
      <c r="Y51" s="157">
        <f t="shared" si="4"/>
        <v>10000</v>
      </c>
      <c r="Z51" s="152"/>
      <c r="AA51" s="152">
        <f t="shared" si="5"/>
        <v>10000</v>
      </c>
      <c r="AB51" s="152"/>
      <c r="AC51" s="152">
        <f t="shared" si="6"/>
        <v>10000</v>
      </c>
      <c r="AD51" s="152"/>
      <c r="AE51" s="152">
        <f t="shared" si="7"/>
        <v>10000</v>
      </c>
      <c r="AF51" s="152"/>
      <c r="AG51" s="152">
        <f t="shared" si="8"/>
        <v>10000</v>
      </c>
      <c r="AH51" s="152"/>
      <c r="AI51" s="152">
        <f t="shared" si="9"/>
        <v>10000</v>
      </c>
      <c r="AJ51" s="152"/>
      <c r="AK51" s="152">
        <f t="shared" si="10"/>
        <v>10000</v>
      </c>
      <c r="AL51" s="154"/>
      <c r="AM51" s="152">
        <f t="shared" si="11"/>
        <v>10000</v>
      </c>
      <c r="AN51" s="152"/>
      <c r="AO51" s="152">
        <f t="shared" si="12"/>
        <v>10000</v>
      </c>
      <c r="AP51" s="152"/>
      <c r="AQ51" s="152">
        <f t="shared" si="13"/>
        <v>10000</v>
      </c>
      <c r="AR51" s="154"/>
      <c r="AS51" s="152">
        <f t="shared" si="14"/>
        <v>10000</v>
      </c>
      <c r="AT51" s="150"/>
      <c r="AU51" s="152">
        <f t="shared" si="15"/>
        <v>10000</v>
      </c>
      <c r="AV51" s="152">
        <v>-4000</v>
      </c>
      <c r="AW51" s="152">
        <f t="shared" si="16"/>
        <v>6000</v>
      </c>
    </row>
    <row r="52" spans="1:49" ht="16.5" customHeight="1">
      <c r="A52" s="156"/>
      <c r="B52" s="150"/>
      <c r="C52" s="149">
        <v>4480</v>
      </c>
      <c r="D52" s="150" t="s">
        <v>311</v>
      </c>
      <c r="E52" s="152">
        <v>1000</v>
      </c>
      <c r="F52" s="157"/>
      <c r="G52" s="152">
        <f t="shared" si="22"/>
        <v>1000</v>
      </c>
      <c r="H52" s="157"/>
      <c r="I52" s="152">
        <f t="shared" si="23"/>
        <v>1000</v>
      </c>
      <c r="J52" s="152"/>
      <c r="K52" s="152">
        <f t="shared" si="24"/>
        <v>1000</v>
      </c>
      <c r="L52" s="152"/>
      <c r="M52" s="152">
        <f t="shared" si="25"/>
        <v>1000</v>
      </c>
      <c r="N52" s="152"/>
      <c r="O52" s="152">
        <f t="shared" si="0"/>
        <v>1000</v>
      </c>
      <c r="P52" s="150"/>
      <c r="Q52" s="152">
        <f t="shared" si="1"/>
        <v>1000</v>
      </c>
      <c r="R52" s="152"/>
      <c r="S52" s="152">
        <f t="shared" si="2"/>
        <v>1000</v>
      </c>
      <c r="T52" s="152"/>
      <c r="U52" s="152">
        <f t="shared" si="3"/>
        <v>1000</v>
      </c>
      <c r="V52" s="152"/>
      <c r="W52" s="152">
        <v>1000</v>
      </c>
      <c r="X52" s="154"/>
      <c r="Y52" s="157">
        <f t="shared" si="4"/>
        <v>1000</v>
      </c>
      <c r="Z52" s="152"/>
      <c r="AA52" s="152">
        <f t="shared" si="5"/>
        <v>1000</v>
      </c>
      <c r="AB52" s="152"/>
      <c r="AC52" s="152">
        <f t="shared" si="6"/>
        <v>1000</v>
      </c>
      <c r="AD52" s="152"/>
      <c r="AE52" s="152">
        <f t="shared" si="7"/>
        <v>1000</v>
      </c>
      <c r="AF52" s="152"/>
      <c r="AG52" s="152">
        <f t="shared" si="8"/>
        <v>1000</v>
      </c>
      <c r="AH52" s="152"/>
      <c r="AI52" s="152">
        <f t="shared" si="9"/>
        <v>1000</v>
      </c>
      <c r="AJ52" s="152"/>
      <c r="AK52" s="152">
        <f t="shared" si="10"/>
        <v>1000</v>
      </c>
      <c r="AL52" s="154"/>
      <c r="AM52" s="152">
        <f t="shared" si="11"/>
        <v>1000</v>
      </c>
      <c r="AN52" s="152"/>
      <c r="AO52" s="152">
        <f t="shared" si="12"/>
        <v>1000</v>
      </c>
      <c r="AP52" s="152"/>
      <c r="AQ52" s="152">
        <f t="shared" si="13"/>
        <v>1000</v>
      </c>
      <c r="AR52" s="154"/>
      <c r="AS52" s="152">
        <f t="shared" si="14"/>
        <v>1000</v>
      </c>
      <c r="AT52" s="150"/>
      <c r="AU52" s="152">
        <f t="shared" si="15"/>
        <v>1000</v>
      </c>
      <c r="AV52" s="152">
        <v>-500</v>
      </c>
      <c r="AW52" s="152">
        <f t="shared" si="16"/>
        <v>500</v>
      </c>
    </row>
    <row r="53" spans="1:49" ht="16.5" customHeight="1">
      <c r="A53" s="156"/>
      <c r="B53" s="150"/>
      <c r="C53" s="149">
        <v>4510</v>
      </c>
      <c r="D53" s="150" t="s">
        <v>322</v>
      </c>
      <c r="E53" s="152"/>
      <c r="F53" s="157"/>
      <c r="G53" s="152"/>
      <c r="H53" s="157"/>
      <c r="I53" s="152"/>
      <c r="J53" s="152"/>
      <c r="K53" s="152"/>
      <c r="L53" s="152"/>
      <c r="M53" s="152"/>
      <c r="N53" s="152"/>
      <c r="O53" s="152"/>
      <c r="P53" s="150"/>
      <c r="Q53" s="152"/>
      <c r="R53" s="152"/>
      <c r="S53" s="152"/>
      <c r="T53" s="152"/>
      <c r="U53" s="152"/>
      <c r="V53" s="152"/>
      <c r="W53" s="152"/>
      <c r="X53" s="154"/>
      <c r="Y53" s="157">
        <v>0</v>
      </c>
      <c r="Z53" s="152">
        <v>200</v>
      </c>
      <c r="AA53" s="152">
        <v>200</v>
      </c>
      <c r="AB53" s="152"/>
      <c r="AC53" s="152">
        <f t="shared" si="6"/>
        <v>200</v>
      </c>
      <c r="AD53" s="152"/>
      <c r="AE53" s="152">
        <f t="shared" si="7"/>
        <v>200</v>
      </c>
      <c r="AF53" s="152">
        <v>1200</v>
      </c>
      <c r="AG53" s="152">
        <f t="shared" si="8"/>
        <v>1400</v>
      </c>
      <c r="AH53" s="152"/>
      <c r="AI53" s="152">
        <f t="shared" si="9"/>
        <v>1400</v>
      </c>
      <c r="AJ53" s="152"/>
      <c r="AK53" s="152">
        <f t="shared" si="10"/>
        <v>1400</v>
      </c>
      <c r="AL53" s="154"/>
      <c r="AM53" s="152">
        <f t="shared" si="11"/>
        <v>1400</v>
      </c>
      <c r="AN53" s="152"/>
      <c r="AO53" s="152">
        <f t="shared" si="12"/>
        <v>1400</v>
      </c>
      <c r="AP53" s="152"/>
      <c r="AQ53" s="152">
        <f t="shared" si="13"/>
        <v>1400</v>
      </c>
      <c r="AR53" s="154"/>
      <c r="AS53" s="152">
        <f t="shared" si="14"/>
        <v>1400</v>
      </c>
      <c r="AT53" s="150"/>
      <c r="AU53" s="152">
        <f t="shared" si="15"/>
        <v>1400</v>
      </c>
      <c r="AV53" s="152">
        <v>-1000</v>
      </c>
      <c r="AW53" s="152">
        <f t="shared" si="16"/>
        <v>400</v>
      </c>
    </row>
    <row r="54" spans="1:49" ht="16.5" customHeight="1">
      <c r="A54" s="150"/>
      <c r="B54" s="150"/>
      <c r="C54" s="149">
        <v>4530</v>
      </c>
      <c r="D54" s="150" t="s">
        <v>323</v>
      </c>
      <c r="E54" s="152">
        <v>10000</v>
      </c>
      <c r="F54" s="157"/>
      <c r="G54" s="152">
        <f t="shared" si="22"/>
        <v>10000</v>
      </c>
      <c r="H54" s="157"/>
      <c r="I54" s="152">
        <f t="shared" si="23"/>
        <v>10000</v>
      </c>
      <c r="J54" s="152"/>
      <c r="K54" s="152">
        <f t="shared" si="24"/>
        <v>10000</v>
      </c>
      <c r="L54" s="152"/>
      <c r="M54" s="152">
        <f t="shared" si="25"/>
        <v>10000</v>
      </c>
      <c r="N54" s="152"/>
      <c r="O54" s="152">
        <f t="shared" si="0"/>
        <v>10000</v>
      </c>
      <c r="P54" s="150"/>
      <c r="Q54" s="152">
        <f t="shared" si="1"/>
        <v>10000</v>
      </c>
      <c r="R54" s="152"/>
      <c r="S54" s="152">
        <f t="shared" si="2"/>
        <v>10000</v>
      </c>
      <c r="T54" s="152"/>
      <c r="U54" s="152">
        <f t="shared" si="3"/>
        <v>10000</v>
      </c>
      <c r="V54" s="152">
        <v>10000</v>
      </c>
      <c r="W54" s="152">
        <v>5000</v>
      </c>
      <c r="X54" s="154"/>
      <c r="Y54" s="157">
        <f t="shared" si="4"/>
        <v>5000</v>
      </c>
      <c r="Z54" s="152"/>
      <c r="AA54" s="152">
        <f t="shared" si="5"/>
        <v>5000</v>
      </c>
      <c r="AB54" s="152"/>
      <c r="AC54" s="152">
        <f t="shared" si="6"/>
        <v>5000</v>
      </c>
      <c r="AD54" s="152"/>
      <c r="AE54" s="152">
        <f t="shared" si="7"/>
        <v>5000</v>
      </c>
      <c r="AF54" s="152"/>
      <c r="AG54" s="152">
        <f t="shared" si="8"/>
        <v>5000</v>
      </c>
      <c r="AH54" s="152"/>
      <c r="AI54" s="152">
        <f t="shared" si="9"/>
        <v>5000</v>
      </c>
      <c r="AJ54" s="152"/>
      <c r="AK54" s="152">
        <f t="shared" si="10"/>
        <v>5000</v>
      </c>
      <c r="AL54" s="154"/>
      <c r="AM54" s="152">
        <f t="shared" si="11"/>
        <v>5000</v>
      </c>
      <c r="AN54" s="152"/>
      <c r="AO54" s="152">
        <f t="shared" si="12"/>
        <v>5000</v>
      </c>
      <c r="AP54" s="152"/>
      <c r="AQ54" s="152">
        <f t="shared" si="13"/>
        <v>5000</v>
      </c>
      <c r="AR54" s="154"/>
      <c r="AS54" s="152">
        <f t="shared" si="14"/>
        <v>5000</v>
      </c>
      <c r="AT54" s="150"/>
      <c r="AU54" s="152">
        <f t="shared" si="15"/>
        <v>5000</v>
      </c>
      <c r="AV54" s="152"/>
      <c r="AW54" s="152">
        <f t="shared" si="16"/>
        <v>5000</v>
      </c>
    </row>
    <row r="55" spans="1:49" ht="16.5" customHeight="1">
      <c r="A55" s="150"/>
      <c r="B55" s="150"/>
      <c r="C55" s="149">
        <v>4580</v>
      </c>
      <c r="D55" s="188" t="s">
        <v>77</v>
      </c>
      <c r="E55" s="152"/>
      <c r="F55" s="157"/>
      <c r="G55" s="152"/>
      <c r="H55" s="157"/>
      <c r="I55" s="152"/>
      <c r="J55" s="152"/>
      <c r="K55" s="152"/>
      <c r="L55" s="152"/>
      <c r="M55" s="152"/>
      <c r="N55" s="152"/>
      <c r="O55" s="152"/>
      <c r="P55" s="150"/>
      <c r="Q55" s="152"/>
      <c r="R55" s="152"/>
      <c r="S55" s="152"/>
      <c r="T55" s="152"/>
      <c r="U55" s="152"/>
      <c r="V55" s="152"/>
      <c r="W55" s="152"/>
      <c r="X55" s="154"/>
      <c r="Y55" s="157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4"/>
      <c r="AM55" s="152">
        <v>0</v>
      </c>
      <c r="AN55" s="152">
        <v>1106</v>
      </c>
      <c r="AO55" s="152">
        <v>1106</v>
      </c>
      <c r="AP55" s="152"/>
      <c r="AQ55" s="152">
        <f t="shared" si="13"/>
        <v>1106</v>
      </c>
      <c r="AR55" s="154">
        <v>305</v>
      </c>
      <c r="AS55" s="152">
        <f t="shared" si="14"/>
        <v>1411</v>
      </c>
      <c r="AT55" s="150"/>
      <c r="AU55" s="152">
        <f t="shared" si="15"/>
        <v>1411</v>
      </c>
      <c r="AV55" s="152">
        <v>950</v>
      </c>
      <c r="AW55" s="152">
        <f t="shared" si="16"/>
        <v>2361</v>
      </c>
    </row>
    <row r="56" spans="1:49" ht="16.5" customHeight="1">
      <c r="A56" s="150"/>
      <c r="B56" s="150"/>
      <c r="C56" s="149">
        <v>4590</v>
      </c>
      <c r="D56" s="188" t="s">
        <v>324</v>
      </c>
      <c r="E56" s="152">
        <v>100000</v>
      </c>
      <c r="F56" s="157">
        <v>-20000</v>
      </c>
      <c r="G56" s="152">
        <f t="shared" si="22"/>
        <v>80000</v>
      </c>
      <c r="H56" s="157"/>
      <c r="I56" s="152">
        <f t="shared" si="23"/>
        <v>80000</v>
      </c>
      <c r="J56" s="152"/>
      <c r="K56" s="152">
        <f t="shared" si="24"/>
        <v>80000</v>
      </c>
      <c r="L56" s="152"/>
      <c r="M56" s="152">
        <f t="shared" si="25"/>
        <v>80000</v>
      </c>
      <c r="N56" s="152"/>
      <c r="O56" s="152">
        <f t="shared" si="0"/>
        <v>80000</v>
      </c>
      <c r="P56" s="150"/>
      <c r="Q56" s="152">
        <f t="shared" si="1"/>
        <v>80000</v>
      </c>
      <c r="R56" s="152"/>
      <c r="S56" s="152">
        <f t="shared" si="2"/>
        <v>80000</v>
      </c>
      <c r="T56" s="152"/>
      <c r="U56" s="152">
        <f t="shared" si="3"/>
        <v>80000</v>
      </c>
      <c r="V56" s="152">
        <v>-60000</v>
      </c>
      <c r="W56" s="152">
        <v>45000</v>
      </c>
      <c r="X56" s="154"/>
      <c r="Y56" s="157">
        <f t="shared" si="4"/>
        <v>45000</v>
      </c>
      <c r="Z56" s="152"/>
      <c r="AA56" s="152">
        <f t="shared" si="5"/>
        <v>45000</v>
      </c>
      <c r="AB56" s="152">
        <v>-10000</v>
      </c>
      <c r="AC56" s="152">
        <f t="shared" si="6"/>
        <v>35000</v>
      </c>
      <c r="AD56" s="152">
        <v>17979</v>
      </c>
      <c r="AE56" s="152">
        <f t="shared" si="7"/>
        <v>52979</v>
      </c>
      <c r="AF56" s="152"/>
      <c r="AG56" s="152">
        <f t="shared" si="8"/>
        <v>52979</v>
      </c>
      <c r="AH56" s="152">
        <v>13398</v>
      </c>
      <c r="AI56" s="152">
        <f t="shared" si="9"/>
        <v>66377</v>
      </c>
      <c r="AJ56" s="152"/>
      <c r="AK56" s="152">
        <f t="shared" si="10"/>
        <v>66377</v>
      </c>
      <c r="AL56" s="154">
        <v>43277</v>
      </c>
      <c r="AM56" s="152">
        <f t="shared" si="11"/>
        <v>109654</v>
      </c>
      <c r="AN56" s="152">
        <v>-1106</v>
      </c>
      <c r="AO56" s="152">
        <f t="shared" si="12"/>
        <v>108548</v>
      </c>
      <c r="AP56" s="152"/>
      <c r="AQ56" s="152">
        <f t="shared" si="13"/>
        <v>108548</v>
      </c>
      <c r="AR56" s="154">
        <v>26850</v>
      </c>
      <c r="AS56" s="152">
        <f t="shared" si="14"/>
        <v>135398</v>
      </c>
      <c r="AT56" s="150"/>
      <c r="AU56" s="152">
        <f t="shared" si="15"/>
        <v>135398</v>
      </c>
      <c r="AV56" s="152">
        <v>10000</v>
      </c>
      <c r="AW56" s="152">
        <f t="shared" si="16"/>
        <v>145398</v>
      </c>
    </row>
    <row r="57" spans="1:49" ht="16.5" customHeight="1">
      <c r="A57" s="150"/>
      <c r="B57" s="150"/>
      <c r="C57" s="149">
        <v>4600</v>
      </c>
      <c r="D57" s="188" t="s">
        <v>325</v>
      </c>
      <c r="E57" s="152"/>
      <c r="F57" s="157"/>
      <c r="G57" s="152"/>
      <c r="H57" s="157"/>
      <c r="I57" s="152"/>
      <c r="J57" s="152"/>
      <c r="K57" s="152"/>
      <c r="L57" s="152"/>
      <c r="M57" s="152"/>
      <c r="N57" s="152"/>
      <c r="O57" s="152"/>
      <c r="P57" s="150"/>
      <c r="Q57" s="152"/>
      <c r="R57" s="152"/>
      <c r="S57" s="152"/>
      <c r="T57" s="152"/>
      <c r="U57" s="152"/>
      <c r="V57" s="152"/>
      <c r="W57" s="152"/>
      <c r="X57" s="154"/>
      <c r="Y57" s="157"/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  <c r="AJ57" s="152"/>
      <c r="AK57" s="152"/>
      <c r="AL57" s="154"/>
      <c r="AM57" s="152"/>
      <c r="AN57" s="152"/>
      <c r="AO57" s="152"/>
      <c r="AP57" s="152"/>
      <c r="AQ57" s="152"/>
      <c r="AR57" s="154"/>
      <c r="AS57" s="152"/>
      <c r="AT57" s="150"/>
      <c r="AU57" s="152">
        <v>0</v>
      </c>
      <c r="AV57" s="152">
        <v>2888</v>
      </c>
      <c r="AW57" s="152">
        <v>2888</v>
      </c>
    </row>
    <row r="58" spans="1:49" ht="16.5" customHeight="1">
      <c r="A58" s="150"/>
      <c r="B58" s="150"/>
      <c r="C58" s="149">
        <v>4610</v>
      </c>
      <c r="D58" s="188" t="s">
        <v>326</v>
      </c>
      <c r="E58" s="152"/>
      <c r="F58" s="157"/>
      <c r="G58" s="152"/>
      <c r="H58" s="157"/>
      <c r="I58" s="152"/>
      <c r="J58" s="152"/>
      <c r="K58" s="152"/>
      <c r="L58" s="152"/>
      <c r="M58" s="152"/>
      <c r="N58" s="152"/>
      <c r="O58" s="152"/>
      <c r="P58" s="150"/>
      <c r="Q58" s="152"/>
      <c r="R58" s="152"/>
      <c r="S58" s="152"/>
      <c r="T58" s="152"/>
      <c r="U58" s="152"/>
      <c r="V58" s="152"/>
      <c r="W58" s="152"/>
      <c r="X58" s="154"/>
      <c r="Y58" s="157">
        <v>0</v>
      </c>
      <c r="Z58" s="152">
        <v>1500</v>
      </c>
      <c r="AA58" s="152">
        <v>1500</v>
      </c>
      <c r="AB58" s="152">
        <v>10944</v>
      </c>
      <c r="AC58" s="152">
        <f t="shared" si="6"/>
        <v>12444</v>
      </c>
      <c r="AD58" s="152"/>
      <c r="AE58" s="152">
        <f t="shared" si="7"/>
        <v>12444</v>
      </c>
      <c r="AF58" s="152">
        <v>9256</v>
      </c>
      <c r="AG58" s="152">
        <f t="shared" si="8"/>
        <v>21700</v>
      </c>
      <c r="AH58" s="152"/>
      <c r="AI58" s="152">
        <f t="shared" si="9"/>
        <v>21700</v>
      </c>
      <c r="AJ58" s="152"/>
      <c r="AK58" s="152">
        <f t="shared" si="10"/>
        <v>21700</v>
      </c>
      <c r="AL58" s="154"/>
      <c r="AM58" s="152">
        <f t="shared" si="11"/>
        <v>21700</v>
      </c>
      <c r="AN58" s="152">
        <v>200</v>
      </c>
      <c r="AO58" s="152">
        <f t="shared" si="12"/>
        <v>21900</v>
      </c>
      <c r="AP58" s="152"/>
      <c r="AQ58" s="152">
        <f t="shared" si="13"/>
        <v>21900</v>
      </c>
      <c r="AR58" s="154"/>
      <c r="AS58" s="152">
        <f t="shared" si="14"/>
        <v>21900</v>
      </c>
      <c r="AT58" s="150"/>
      <c r="AU58" s="152">
        <f t="shared" si="15"/>
        <v>21900</v>
      </c>
      <c r="AV58" s="152">
        <v>2900</v>
      </c>
      <c r="AW58" s="152">
        <f t="shared" si="16"/>
        <v>24800</v>
      </c>
    </row>
    <row r="59" spans="1:49" ht="16.5" customHeight="1">
      <c r="A59" s="150"/>
      <c r="B59" s="150"/>
      <c r="C59" s="149">
        <v>6050</v>
      </c>
      <c r="D59" s="188" t="s">
        <v>327</v>
      </c>
      <c r="E59" s="152"/>
      <c r="F59" s="157"/>
      <c r="G59" s="152"/>
      <c r="H59" s="157"/>
      <c r="I59" s="152"/>
      <c r="J59" s="152"/>
      <c r="K59" s="152"/>
      <c r="L59" s="152"/>
      <c r="M59" s="152"/>
      <c r="N59" s="152"/>
      <c r="O59" s="152"/>
      <c r="P59" s="150"/>
      <c r="Q59" s="152"/>
      <c r="R59" s="152"/>
      <c r="S59" s="152"/>
      <c r="T59" s="152"/>
      <c r="U59" s="152"/>
      <c r="V59" s="152"/>
      <c r="W59" s="152">
        <v>110000</v>
      </c>
      <c r="X59" s="154"/>
      <c r="Y59" s="157">
        <f t="shared" si="4"/>
        <v>110000</v>
      </c>
      <c r="Z59" s="152"/>
      <c r="AA59" s="152">
        <f t="shared" si="5"/>
        <v>110000</v>
      </c>
      <c r="AB59" s="152"/>
      <c r="AC59" s="152">
        <f t="shared" si="6"/>
        <v>110000</v>
      </c>
      <c r="AD59" s="152"/>
      <c r="AE59" s="152">
        <f t="shared" si="7"/>
        <v>110000</v>
      </c>
      <c r="AF59" s="152">
        <v>690000</v>
      </c>
      <c r="AG59" s="152">
        <f t="shared" si="8"/>
        <v>800000</v>
      </c>
      <c r="AH59" s="152"/>
      <c r="AI59" s="152">
        <f t="shared" si="9"/>
        <v>800000</v>
      </c>
      <c r="AJ59" s="152"/>
      <c r="AK59" s="152">
        <f t="shared" si="10"/>
        <v>800000</v>
      </c>
      <c r="AL59" s="154">
        <v>250000</v>
      </c>
      <c r="AM59" s="152">
        <f t="shared" si="11"/>
        <v>1050000</v>
      </c>
      <c r="AN59" s="152"/>
      <c r="AO59" s="152">
        <f t="shared" si="12"/>
        <v>1050000</v>
      </c>
      <c r="AP59" s="152"/>
      <c r="AQ59" s="152">
        <f t="shared" si="13"/>
        <v>1050000</v>
      </c>
      <c r="AR59" s="154"/>
      <c r="AS59" s="152">
        <f t="shared" si="14"/>
        <v>1050000</v>
      </c>
      <c r="AT59" s="150"/>
      <c r="AU59" s="152">
        <f t="shared" si="15"/>
        <v>1050000</v>
      </c>
      <c r="AV59" s="152">
        <v>-850000</v>
      </c>
      <c r="AW59" s="152">
        <f t="shared" si="16"/>
        <v>200000</v>
      </c>
    </row>
    <row r="60" spans="1:49" ht="16.5" customHeight="1">
      <c r="A60" s="150"/>
      <c r="B60" s="150"/>
      <c r="C60" s="149">
        <v>6059</v>
      </c>
      <c r="D60" s="188" t="s">
        <v>327</v>
      </c>
      <c r="E60" s="152"/>
      <c r="F60" s="157"/>
      <c r="G60" s="189"/>
      <c r="H60" s="157"/>
      <c r="I60" s="189"/>
      <c r="J60" s="189"/>
      <c r="K60" s="189"/>
      <c r="L60" s="189"/>
      <c r="M60" s="189"/>
      <c r="N60" s="152"/>
      <c r="O60" s="152"/>
      <c r="P60" s="150"/>
      <c r="Q60" s="152"/>
      <c r="R60" s="152"/>
      <c r="S60" s="152"/>
      <c r="T60" s="152"/>
      <c r="U60" s="152"/>
      <c r="V60" s="152"/>
      <c r="W60" s="152"/>
      <c r="X60" s="154"/>
      <c r="Y60" s="157">
        <v>0</v>
      </c>
      <c r="Z60" s="152">
        <v>500000</v>
      </c>
      <c r="AA60" s="152">
        <v>500000</v>
      </c>
      <c r="AB60" s="152"/>
      <c r="AC60" s="152">
        <f t="shared" si="6"/>
        <v>500000</v>
      </c>
      <c r="AD60" s="152"/>
      <c r="AE60" s="152">
        <f t="shared" si="7"/>
        <v>500000</v>
      </c>
      <c r="AF60" s="152">
        <v>350000</v>
      </c>
      <c r="AG60" s="152">
        <f t="shared" si="8"/>
        <v>850000</v>
      </c>
      <c r="AH60" s="152"/>
      <c r="AI60" s="152">
        <f t="shared" si="9"/>
        <v>850000</v>
      </c>
      <c r="AJ60" s="152"/>
      <c r="AK60" s="152">
        <f t="shared" si="10"/>
        <v>850000</v>
      </c>
      <c r="AL60" s="154">
        <v>-250000</v>
      </c>
      <c r="AM60" s="152">
        <f t="shared" si="11"/>
        <v>600000</v>
      </c>
      <c r="AN60" s="152">
        <v>125000</v>
      </c>
      <c r="AO60" s="152">
        <f t="shared" si="12"/>
        <v>725000</v>
      </c>
      <c r="AP60" s="152"/>
      <c r="AQ60" s="152">
        <f t="shared" si="13"/>
        <v>725000</v>
      </c>
      <c r="AR60" s="154">
        <v>15000</v>
      </c>
      <c r="AS60" s="152">
        <f t="shared" si="14"/>
        <v>740000</v>
      </c>
      <c r="AT60" s="150"/>
      <c r="AU60" s="152">
        <f t="shared" si="15"/>
        <v>740000</v>
      </c>
      <c r="AV60" s="152">
        <v>25000</v>
      </c>
      <c r="AW60" s="152">
        <f t="shared" si="16"/>
        <v>765000</v>
      </c>
    </row>
    <row r="61" spans="1:49" s="165" customFormat="1" ht="16.5" customHeight="1">
      <c r="A61" s="166" t="s">
        <v>84</v>
      </c>
      <c r="B61" s="159"/>
      <c r="C61" s="160"/>
      <c r="D61" s="184"/>
      <c r="E61" s="161">
        <f>SUM(E46:E59)</f>
        <v>730000</v>
      </c>
      <c r="F61" s="161">
        <f>SUM(F46:F59)</f>
        <v>-150000</v>
      </c>
      <c r="G61" s="190">
        <f>SUM(G46:G59)</f>
        <v>580000</v>
      </c>
      <c r="H61" s="161"/>
      <c r="I61" s="190">
        <f>SUM(I46:I59)</f>
        <v>580000</v>
      </c>
      <c r="J61" s="161"/>
      <c r="K61" s="190">
        <f>SUM(K46:K59)</f>
        <v>580000</v>
      </c>
      <c r="L61" s="190">
        <f>SUM(L46:L59)</f>
        <v>315000</v>
      </c>
      <c r="M61" s="190">
        <f>SUM(M46:M59)</f>
        <v>895000</v>
      </c>
      <c r="N61" s="161">
        <v>0</v>
      </c>
      <c r="O61" s="162">
        <f t="shared" si="0"/>
        <v>895000</v>
      </c>
      <c r="P61" s="159"/>
      <c r="Q61" s="162">
        <f t="shared" si="1"/>
        <v>895000</v>
      </c>
      <c r="R61" s="162">
        <v>0</v>
      </c>
      <c r="S61" s="162">
        <f t="shared" si="2"/>
        <v>895000</v>
      </c>
      <c r="T61" s="162">
        <v>-15000</v>
      </c>
      <c r="U61" s="162">
        <f>SUM(U46:U59)</f>
        <v>817781</v>
      </c>
      <c r="V61" s="162">
        <f>SUM(V46:V59)</f>
        <v>-370000</v>
      </c>
      <c r="W61" s="162">
        <f>SUM(W46:W59)</f>
        <v>700000</v>
      </c>
      <c r="X61" s="164"/>
      <c r="Y61" s="164">
        <f t="shared" si="4"/>
        <v>700000</v>
      </c>
      <c r="Z61" s="162">
        <f>SUM(Z46:Z60)</f>
        <v>498000</v>
      </c>
      <c r="AA61" s="162">
        <f>SUM(AA46:AA60)</f>
        <v>1198000</v>
      </c>
      <c r="AB61" s="162">
        <f>SUM(AB46:AB60)</f>
        <v>0</v>
      </c>
      <c r="AC61" s="162">
        <f t="shared" si="6"/>
        <v>1198000</v>
      </c>
      <c r="AD61" s="162">
        <v>17979</v>
      </c>
      <c r="AE61" s="162">
        <f t="shared" si="7"/>
        <v>1215979</v>
      </c>
      <c r="AF61" s="162">
        <f>SUM(AF46:AF60)</f>
        <v>1358829</v>
      </c>
      <c r="AG61" s="162">
        <f>SUM(AG46:AG60)</f>
        <v>2574808</v>
      </c>
      <c r="AH61" s="162">
        <f>SUM(AH46:AH60)</f>
        <v>13398</v>
      </c>
      <c r="AI61" s="162">
        <f t="shared" si="9"/>
        <v>2588206</v>
      </c>
      <c r="AJ61" s="162"/>
      <c r="AK61" s="162">
        <f>SUM(AK46:AK60)</f>
        <v>2588206</v>
      </c>
      <c r="AL61" s="164">
        <f>SUM(AL46:AL60)</f>
        <v>43277</v>
      </c>
      <c r="AM61" s="162">
        <f t="shared" si="11"/>
        <v>2631483</v>
      </c>
      <c r="AN61" s="162">
        <f>SUM(AN46:AN60)</f>
        <v>90000</v>
      </c>
      <c r="AO61" s="162">
        <f t="shared" si="12"/>
        <v>2721483</v>
      </c>
      <c r="AP61" s="162"/>
      <c r="AQ61" s="162">
        <f>SUM(AQ46:AQ60)</f>
        <v>2721483</v>
      </c>
      <c r="AR61" s="164">
        <f>SUM(AR46:AR60)</f>
        <v>27155</v>
      </c>
      <c r="AS61" s="162">
        <f>SUM(AS46:AS60)</f>
        <v>2748638</v>
      </c>
      <c r="AT61" s="163"/>
      <c r="AU61" s="162">
        <f>SUM(AU46:AU60)</f>
        <v>2748638</v>
      </c>
      <c r="AV61" s="162">
        <f>SUM(AV46:AV60)</f>
        <v>-1138195</v>
      </c>
      <c r="AW61" s="162">
        <f t="shared" si="16"/>
        <v>1610443</v>
      </c>
    </row>
    <row r="62" spans="1:49" ht="16.5" customHeight="1">
      <c r="A62" s="167">
        <v>710</v>
      </c>
      <c r="B62" s="168">
        <v>71013</v>
      </c>
      <c r="C62" s="149"/>
      <c r="D62" s="150"/>
      <c r="E62" s="151"/>
      <c r="F62" s="151"/>
      <c r="G62" s="151"/>
      <c r="H62" s="151"/>
      <c r="I62" s="151"/>
      <c r="J62" s="151"/>
      <c r="K62" s="151"/>
      <c r="L62" s="151"/>
      <c r="M62" s="151"/>
      <c r="N62" s="152"/>
      <c r="O62" s="152"/>
      <c r="P62" s="150"/>
      <c r="Q62" s="152"/>
      <c r="R62" s="152"/>
      <c r="S62" s="152"/>
      <c r="T62" s="152"/>
      <c r="U62" s="152"/>
      <c r="V62" s="152"/>
      <c r="W62" s="152"/>
      <c r="X62" s="154"/>
      <c r="Y62" s="157"/>
      <c r="Z62" s="152"/>
      <c r="AA62" s="152"/>
      <c r="AB62" s="152"/>
      <c r="AC62" s="152"/>
      <c r="AD62" s="152"/>
      <c r="AE62" s="152"/>
      <c r="AF62" s="152"/>
      <c r="AG62" s="152"/>
      <c r="AH62" s="152"/>
      <c r="AI62" s="152"/>
      <c r="AJ62" s="152"/>
      <c r="AK62" s="152"/>
      <c r="AL62" s="154"/>
      <c r="AM62" s="152"/>
      <c r="AN62" s="152"/>
      <c r="AO62" s="152"/>
      <c r="AP62" s="152"/>
      <c r="AQ62" s="152"/>
      <c r="AR62" s="154"/>
      <c r="AS62" s="152"/>
      <c r="AT62" s="150"/>
      <c r="AU62" s="152"/>
      <c r="AV62" s="152"/>
      <c r="AW62" s="152"/>
    </row>
    <row r="63" spans="1:49" ht="16.5" customHeight="1">
      <c r="A63" s="156" t="s">
        <v>86</v>
      </c>
      <c r="B63" s="174" t="s">
        <v>328</v>
      </c>
      <c r="C63" s="149">
        <v>4300</v>
      </c>
      <c r="D63" s="150" t="s">
        <v>284</v>
      </c>
      <c r="E63" s="152">
        <v>45000</v>
      </c>
      <c r="F63" s="152">
        <v>-10000</v>
      </c>
      <c r="G63" s="152">
        <f>E63+F63</f>
        <v>35000</v>
      </c>
      <c r="H63" s="152"/>
      <c r="I63" s="152">
        <f>G63+H63</f>
        <v>35000</v>
      </c>
      <c r="J63" s="152"/>
      <c r="K63" s="152">
        <f>I63+J63</f>
        <v>35000</v>
      </c>
      <c r="L63" s="152"/>
      <c r="M63" s="152">
        <f>K63+L63</f>
        <v>35000</v>
      </c>
      <c r="N63" s="152"/>
      <c r="O63" s="152">
        <f t="shared" si="0"/>
        <v>35000</v>
      </c>
      <c r="P63" s="150"/>
      <c r="Q63" s="152">
        <f t="shared" si="1"/>
        <v>35000</v>
      </c>
      <c r="R63" s="152"/>
      <c r="S63" s="152">
        <f t="shared" si="2"/>
        <v>35000</v>
      </c>
      <c r="T63" s="152"/>
      <c r="U63" s="152">
        <f t="shared" si="3"/>
        <v>35000</v>
      </c>
      <c r="V63" s="152"/>
      <c r="W63" s="152">
        <v>133000</v>
      </c>
      <c r="X63" s="154"/>
      <c r="Y63" s="157">
        <f t="shared" si="4"/>
        <v>133000</v>
      </c>
      <c r="Z63" s="152"/>
      <c r="AA63" s="152">
        <f t="shared" si="5"/>
        <v>133000</v>
      </c>
      <c r="AB63" s="152"/>
      <c r="AC63" s="152">
        <f t="shared" si="6"/>
        <v>133000</v>
      </c>
      <c r="AD63" s="152"/>
      <c r="AE63" s="152">
        <f t="shared" si="7"/>
        <v>133000</v>
      </c>
      <c r="AF63" s="152"/>
      <c r="AG63" s="152">
        <f t="shared" si="8"/>
        <v>133000</v>
      </c>
      <c r="AH63" s="152"/>
      <c r="AI63" s="152">
        <f t="shared" si="9"/>
        <v>133000</v>
      </c>
      <c r="AJ63" s="152"/>
      <c r="AK63" s="152">
        <f t="shared" si="10"/>
        <v>133000</v>
      </c>
      <c r="AL63" s="154"/>
      <c r="AM63" s="152">
        <f t="shared" si="11"/>
        <v>133000</v>
      </c>
      <c r="AN63" s="152"/>
      <c r="AO63" s="152">
        <f t="shared" si="12"/>
        <v>133000</v>
      </c>
      <c r="AP63" s="152"/>
      <c r="AQ63" s="152">
        <f t="shared" si="13"/>
        <v>133000</v>
      </c>
      <c r="AR63" s="154"/>
      <c r="AS63" s="152">
        <f t="shared" si="14"/>
        <v>133000</v>
      </c>
      <c r="AT63" s="150"/>
      <c r="AU63" s="152">
        <f t="shared" si="15"/>
        <v>133000</v>
      </c>
      <c r="AV63" s="152"/>
      <c r="AW63" s="152">
        <f t="shared" si="16"/>
        <v>133000</v>
      </c>
    </row>
    <row r="64" spans="1:49" ht="16.5" customHeight="1">
      <c r="A64" s="156" t="s">
        <v>88</v>
      </c>
      <c r="B64" s="174" t="s">
        <v>329</v>
      </c>
      <c r="C64" s="149"/>
      <c r="D64" s="150"/>
      <c r="E64" s="150"/>
      <c r="F64" s="150"/>
      <c r="G64" s="150"/>
      <c r="H64" s="150"/>
      <c r="I64" s="150"/>
      <c r="J64" s="150"/>
      <c r="K64" s="150"/>
      <c r="L64" s="150"/>
      <c r="M64" s="150"/>
      <c r="N64" s="152"/>
      <c r="O64" s="152"/>
      <c r="P64" s="150"/>
      <c r="Q64" s="152"/>
      <c r="R64" s="152"/>
      <c r="S64" s="152"/>
      <c r="T64" s="152"/>
      <c r="U64" s="152"/>
      <c r="V64" s="152"/>
      <c r="W64" s="152"/>
      <c r="X64" s="154"/>
      <c r="Y64" s="157"/>
      <c r="Z64" s="152"/>
      <c r="AA64" s="152"/>
      <c r="AB64" s="152"/>
      <c r="AC64" s="152"/>
      <c r="AD64" s="152"/>
      <c r="AE64" s="152"/>
      <c r="AF64" s="152"/>
      <c r="AG64" s="152"/>
      <c r="AH64" s="152"/>
      <c r="AI64" s="152"/>
      <c r="AJ64" s="152"/>
      <c r="AK64" s="152"/>
      <c r="AL64" s="154"/>
      <c r="AM64" s="152"/>
      <c r="AN64" s="152"/>
      <c r="AO64" s="152"/>
      <c r="AP64" s="152"/>
      <c r="AQ64" s="152"/>
      <c r="AR64" s="154"/>
      <c r="AS64" s="152"/>
      <c r="AT64" s="150"/>
      <c r="AU64" s="152"/>
      <c r="AV64" s="152"/>
      <c r="AW64" s="152"/>
    </row>
    <row r="65" spans="1:49" s="165" customFormat="1" ht="16.5" customHeight="1">
      <c r="A65" s="191"/>
      <c r="B65" s="192" t="s">
        <v>330</v>
      </c>
      <c r="C65" s="160"/>
      <c r="D65" s="159"/>
      <c r="E65" s="161">
        <f>E63</f>
        <v>45000</v>
      </c>
      <c r="F65" s="161">
        <f>F63</f>
        <v>-10000</v>
      </c>
      <c r="G65" s="161">
        <f>G63</f>
        <v>35000</v>
      </c>
      <c r="H65" s="161"/>
      <c r="I65" s="161">
        <f>I63</f>
        <v>35000</v>
      </c>
      <c r="J65" s="161"/>
      <c r="K65" s="161">
        <f>K63</f>
        <v>35000</v>
      </c>
      <c r="L65" s="161"/>
      <c r="M65" s="161">
        <f>M63</f>
        <v>35000</v>
      </c>
      <c r="N65" s="161"/>
      <c r="O65" s="162">
        <f t="shared" si="0"/>
        <v>35000</v>
      </c>
      <c r="P65" s="159"/>
      <c r="Q65" s="162">
        <f t="shared" si="1"/>
        <v>35000</v>
      </c>
      <c r="R65" s="162"/>
      <c r="S65" s="162">
        <f t="shared" si="2"/>
        <v>35000</v>
      </c>
      <c r="T65" s="162"/>
      <c r="U65" s="162">
        <f t="shared" si="3"/>
        <v>35000</v>
      </c>
      <c r="V65" s="162"/>
      <c r="W65" s="162">
        <v>133000</v>
      </c>
      <c r="X65" s="164"/>
      <c r="Y65" s="164">
        <f t="shared" si="4"/>
        <v>133000</v>
      </c>
      <c r="Z65" s="162"/>
      <c r="AA65" s="162">
        <f t="shared" si="5"/>
        <v>133000</v>
      </c>
      <c r="AB65" s="162"/>
      <c r="AC65" s="162">
        <f t="shared" si="6"/>
        <v>133000</v>
      </c>
      <c r="AD65" s="162"/>
      <c r="AE65" s="162">
        <f t="shared" si="7"/>
        <v>133000</v>
      </c>
      <c r="AF65" s="162"/>
      <c r="AG65" s="162">
        <f t="shared" si="8"/>
        <v>133000</v>
      </c>
      <c r="AH65" s="162"/>
      <c r="AI65" s="162">
        <f t="shared" si="9"/>
        <v>133000</v>
      </c>
      <c r="AJ65" s="162"/>
      <c r="AK65" s="162">
        <f t="shared" si="10"/>
        <v>133000</v>
      </c>
      <c r="AL65" s="164"/>
      <c r="AM65" s="162">
        <f t="shared" si="11"/>
        <v>133000</v>
      </c>
      <c r="AN65" s="162"/>
      <c r="AO65" s="162">
        <f t="shared" si="12"/>
        <v>133000</v>
      </c>
      <c r="AP65" s="162"/>
      <c r="AQ65" s="162">
        <f t="shared" si="13"/>
        <v>133000</v>
      </c>
      <c r="AR65" s="164"/>
      <c r="AS65" s="162">
        <f t="shared" si="14"/>
        <v>133000</v>
      </c>
      <c r="AT65" s="163"/>
      <c r="AU65" s="162">
        <f t="shared" si="15"/>
        <v>133000</v>
      </c>
      <c r="AV65" s="162"/>
      <c r="AW65" s="162">
        <f t="shared" si="16"/>
        <v>133000</v>
      </c>
    </row>
    <row r="66" spans="1:49" ht="16.5" customHeight="1">
      <c r="A66" s="156"/>
      <c r="B66" s="168">
        <v>71014</v>
      </c>
      <c r="C66" s="149"/>
      <c r="D66" s="176"/>
      <c r="E66" s="150"/>
      <c r="F66" s="150"/>
      <c r="G66" s="150"/>
      <c r="H66" s="150"/>
      <c r="I66" s="150"/>
      <c r="J66" s="150"/>
      <c r="K66" s="150"/>
      <c r="L66" s="150"/>
      <c r="M66" s="150"/>
      <c r="N66" s="152"/>
      <c r="O66" s="152"/>
      <c r="P66" s="150"/>
      <c r="Q66" s="152"/>
      <c r="R66" s="152"/>
      <c r="S66" s="152"/>
      <c r="T66" s="152"/>
      <c r="U66" s="152">
        <v>0</v>
      </c>
      <c r="V66" s="152">
        <v>600</v>
      </c>
      <c r="W66" s="152"/>
      <c r="X66" s="154"/>
      <c r="Y66" s="157"/>
      <c r="Z66" s="152"/>
      <c r="AA66" s="152"/>
      <c r="AB66" s="152"/>
      <c r="AC66" s="152"/>
      <c r="AD66" s="152"/>
      <c r="AE66" s="152"/>
      <c r="AF66" s="152"/>
      <c r="AG66" s="152"/>
      <c r="AH66" s="152"/>
      <c r="AI66" s="152"/>
      <c r="AJ66" s="152"/>
      <c r="AK66" s="152"/>
      <c r="AL66" s="154"/>
      <c r="AM66" s="152"/>
      <c r="AN66" s="152"/>
      <c r="AO66" s="152"/>
      <c r="AP66" s="152"/>
      <c r="AQ66" s="152"/>
      <c r="AR66" s="154"/>
      <c r="AS66" s="152"/>
      <c r="AT66" s="150"/>
      <c r="AU66" s="152"/>
      <c r="AV66" s="152"/>
      <c r="AW66" s="152"/>
    </row>
    <row r="67" spans="1:49" ht="16.5" customHeight="1">
      <c r="A67" s="156"/>
      <c r="B67" s="174" t="s">
        <v>94</v>
      </c>
      <c r="C67" s="149">
        <v>4300</v>
      </c>
      <c r="D67" s="150" t="s">
        <v>284</v>
      </c>
      <c r="E67" s="152">
        <v>40000</v>
      </c>
      <c r="F67" s="152">
        <v>7080</v>
      </c>
      <c r="G67" s="152">
        <f>E67+F67</f>
        <v>47080</v>
      </c>
      <c r="H67" s="152"/>
      <c r="I67" s="152">
        <f>G67+H67</f>
        <v>47080</v>
      </c>
      <c r="J67" s="152"/>
      <c r="K67" s="152">
        <f>I67+J67</f>
        <v>47080</v>
      </c>
      <c r="L67" s="152"/>
      <c r="M67" s="152">
        <f>K67+L67</f>
        <v>47080</v>
      </c>
      <c r="N67" s="152"/>
      <c r="O67" s="152">
        <f t="shared" si="0"/>
        <v>47080</v>
      </c>
      <c r="P67" s="152"/>
      <c r="Q67" s="152">
        <f t="shared" si="1"/>
        <v>47080</v>
      </c>
      <c r="R67" s="152"/>
      <c r="S67" s="152">
        <f t="shared" si="2"/>
        <v>47080</v>
      </c>
      <c r="T67" s="152"/>
      <c r="U67" s="152">
        <f t="shared" si="3"/>
        <v>47080</v>
      </c>
      <c r="V67" s="152">
        <v>-600</v>
      </c>
      <c r="W67" s="152">
        <v>40000</v>
      </c>
      <c r="X67" s="154"/>
      <c r="Y67" s="157">
        <f t="shared" si="4"/>
        <v>40000</v>
      </c>
      <c r="Z67" s="152"/>
      <c r="AA67" s="152">
        <f t="shared" si="5"/>
        <v>40000</v>
      </c>
      <c r="AB67" s="152"/>
      <c r="AC67" s="152">
        <f t="shared" si="6"/>
        <v>40000</v>
      </c>
      <c r="AD67" s="152"/>
      <c r="AE67" s="152">
        <f t="shared" si="7"/>
        <v>40000</v>
      </c>
      <c r="AF67" s="152"/>
      <c r="AG67" s="152">
        <f t="shared" si="8"/>
        <v>40000</v>
      </c>
      <c r="AH67" s="152"/>
      <c r="AI67" s="152">
        <f t="shared" si="9"/>
        <v>40000</v>
      </c>
      <c r="AJ67" s="152"/>
      <c r="AK67" s="152">
        <f t="shared" si="10"/>
        <v>40000</v>
      </c>
      <c r="AL67" s="154"/>
      <c r="AM67" s="152">
        <f t="shared" si="11"/>
        <v>40000</v>
      </c>
      <c r="AN67" s="152"/>
      <c r="AO67" s="152">
        <f t="shared" si="12"/>
        <v>40000</v>
      </c>
      <c r="AP67" s="152"/>
      <c r="AQ67" s="152">
        <f t="shared" si="13"/>
        <v>40000</v>
      </c>
      <c r="AR67" s="154"/>
      <c r="AS67" s="152">
        <f t="shared" si="14"/>
        <v>40000</v>
      </c>
      <c r="AT67" s="150"/>
      <c r="AU67" s="152">
        <f t="shared" si="15"/>
        <v>40000</v>
      </c>
      <c r="AV67" s="152"/>
      <c r="AW67" s="152">
        <f t="shared" si="16"/>
        <v>40000</v>
      </c>
    </row>
    <row r="68" spans="1:49" ht="16.5" customHeight="1">
      <c r="A68" s="156"/>
      <c r="B68" s="174" t="s">
        <v>95</v>
      </c>
      <c r="C68" s="149"/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4"/>
      <c r="Y68" s="157"/>
      <c r="Z68" s="152"/>
      <c r="AA68" s="152"/>
      <c r="AB68" s="152"/>
      <c r="AC68" s="152"/>
      <c r="AD68" s="152"/>
      <c r="AE68" s="152"/>
      <c r="AF68" s="152"/>
      <c r="AG68" s="152"/>
      <c r="AH68" s="152"/>
      <c r="AI68" s="152"/>
      <c r="AJ68" s="152"/>
      <c r="AK68" s="152"/>
      <c r="AL68" s="154"/>
      <c r="AM68" s="152"/>
      <c r="AN68" s="152"/>
      <c r="AO68" s="152"/>
      <c r="AP68" s="152"/>
      <c r="AQ68" s="152"/>
      <c r="AR68" s="154"/>
      <c r="AS68" s="152"/>
      <c r="AT68" s="150"/>
      <c r="AU68" s="152"/>
      <c r="AV68" s="152"/>
      <c r="AW68" s="152"/>
    </row>
    <row r="69" spans="1:49" s="165" customFormat="1" ht="16.5" customHeight="1">
      <c r="A69" s="191"/>
      <c r="B69" s="192" t="s">
        <v>331</v>
      </c>
      <c r="C69" s="160"/>
      <c r="D69" s="159"/>
      <c r="E69" s="161">
        <f>E67</f>
        <v>40000</v>
      </c>
      <c r="F69" s="161">
        <f>F67</f>
        <v>7080</v>
      </c>
      <c r="G69" s="161">
        <f>G67</f>
        <v>47080</v>
      </c>
      <c r="H69" s="161"/>
      <c r="I69" s="161">
        <f>I67</f>
        <v>47080</v>
      </c>
      <c r="J69" s="161"/>
      <c r="K69" s="161">
        <f>K67</f>
        <v>47080</v>
      </c>
      <c r="L69" s="161"/>
      <c r="M69" s="161">
        <f>M67</f>
        <v>47080</v>
      </c>
      <c r="N69" s="161"/>
      <c r="O69" s="162">
        <f t="shared" si="0"/>
        <v>47080</v>
      </c>
      <c r="P69" s="161"/>
      <c r="Q69" s="162">
        <f t="shared" si="1"/>
        <v>47080</v>
      </c>
      <c r="R69" s="162"/>
      <c r="S69" s="162">
        <f t="shared" si="2"/>
        <v>47080</v>
      </c>
      <c r="T69" s="162"/>
      <c r="U69" s="162">
        <f t="shared" si="3"/>
        <v>47080</v>
      </c>
      <c r="V69" s="162">
        <v>0</v>
      </c>
      <c r="W69" s="162">
        <v>40000</v>
      </c>
      <c r="X69" s="164"/>
      <c r="Y69" s="164">
        <f t="shared" si="4"/>
        <v>40000</v>
      </c>
      <c r="Z69" s="162"/>
      <c r="AA69" s="162">
        <f t="shared" si="5"/>
        <v>40000</v>
      </c>
      <c r="AB69" s="162"/>
      <c r="AC69" s="162">
        <f t="shared" si="6"/>
        <v>40000</v>
      </c>
      <c r="AD69" s="162"/>
      <c r="AE69" s="162">
        <f t="shared" si="7"/>
        <v>40000</v>
      </c>
      <c r="AF69" s="162"/>
      <c r="AG69" s="162">
        <f t="shared" si="8"/>
        <v>40000</v>
      </c>
      <c r="AH69" s="162"/>
      <c r="AI69" s="162">
        <f t="shared" si="9"/>
        <v>40000</v>
      </c>
      <c r="AJ69" s="162"/>
      <c r="AK69" s="162">
        <f t="shared" si="10"/>
        <v>40000</v>
      </c>
      <c r="AL69" s="164"/>
      <c r="AM69" s="162">
        <f t="shared" si="11"/>
        <v>40000</v>
      </c>
      <c r="AN69" s="162"/>
      <c r="AO69" s="162">
        <f t="shared" si="12"/>
        <v>40000</v>
      </c>
      <c r="AP69" s="162"/>
      <c r="AQ69" s="162">
        <f t="shared" si="13"/>
        <v>40000</v>
      </c>
      <c r="AR69" s="164"/>
      <c r="AS69" s="162">
        <f t="shared" si="14"/>
        <v>40000</v>
      </c>
      <c r="AT69" s="163"/>
      <c r="AU69" s="162">
        <f t="shared" si="15"/>
        <v>40000</v>
      </c>
      <c r="AV69" s="162"/>
      <c r="AW69" s="162">
        <f t="shared" si="16"/>
        <v>40000</v>
      </c>
    </row>
    <row r="70" spans="1:49" ht="16.5" customHeight="1">
      <c r="A70" s="156"/>
      <c r="B70" s="168">
        <v>71015</v>
      </c>
      <c r="C70" s="149">
        <v>4010</v>
      </c>
      <c r="D70" s="150" t="s">
        <v>294</v>
      </c>
      <c r="E70" s="152">
        <v>49500</v>
      </c>
      <c r="F70" s="152"/>
      <c r="G70" s="152">
        <f>E70+F70</f>
        <v>49500</v>
      </c>
      <c r="H70" s="152"/>
      <c r="I70" s="152">
        <f>G70+H70</f>
        <v>49500</v>
      </c>
      <c r="J70" s="152"/>
      <c r="K70" s="152">
        <f>I70+J70</f>
        <v>49500</v>
      </c>
      <c r="L70" s="152"/>
      <c r="M70" s="152">
        <f>K70+L70</f>
        <v>49500</v>
      </c>
      <c r="N70" s="152"/>
      <c r="O70" s="152">
        <f t="shared" si="0"/>
        <v>49500</v>
      </c>
      <c r="P70" s="152"/>
      <c r="Q70" s="152">
        <f t="shared" si="1"/>
        <v>49500</v>
      </c>
      <c r="R70" s="152">
        <v>-3150</v>
      </c>
      <c r="S70" s="152">
        <f t="shared" si="2"/>
        <v>46350</v>
      </c>
      <c r="T70" s="152">
        <v>2900</v>
      </c>
      <c r="U70" s="152">
        <f t="shared" si="3"/>
        <v>49250</v>
      </c>
      <c r="V70" s="152"/>
      <c r="W70" s="152">
        <v>86097</v>
      </c>
      <c r="X70" s="154"/>
      <c r="Y70" s="157">
        <f t="shared" si="4"/>
        <v>86097</v>
      </c>
      <c r="Z70" s="152"/>
      <c r="AA70" s="152">
        <f t="shared" si="5"/>
        <v>86097</v>
      </c>
      <c r="AB70" s="152"/>
      <c r="AC70" s="152">
        <f t="shared" si="6"/>
        <v>86097</v>
      </c>
      <c r="AD70" s="152"/>
      <c r="AE70" s="152">
        <f t="shared" si="7"/>
        <v>86097</v>
      </c>
      <c r="AF70" s="152"/>
      <c r="AG70" s="152">
        <f t="shared" si="8"/>
        <v>86097</v>
      </c>
      <c r="AH70" s="152"/>
      <c r="AI70" s="152">
        <f t="shared" si="9"/>
        <v>86097</v>
      </c>
      <c r="AJ70" s="152"/>
      <c r="AK70" s="152">
        <f t="shared" si="10"/>
        <v>86097</v>
      </c>
      <c r="AL70" s="154">
        <v>-2000</v>
      </c>
      <c r="AM70" s="152">
        <f t="shared" si="11"/>
        <v>84097</v>
      </c>
      <c r="AN70" s="152"/>
      <c r="AO70" s="152">
        <f t="shared" si="12"/>
        <v>84097</v>
      </c>
      <c r="AP70" s="152"/>
      <c r="AQ70" s="152">
        <f t="shared" si="13"/>
        <v>84097</v>
      </c>
      <c r="AR70" s="152">
        <v>-4500</v>
      </c>
      <c r="AS70" s="152">
        <f t="shared" si="14"/>
        <v>79597</v>
      </c>
      <c r="AT70" s="150"/>
      <c r="AU70" s="152">
        <f t="shared" si="15"/>
        <v>79597</v>
      </c>
      <c r="AV70" s="152">
        <v>-2000</v>
      </c>
      <c r="AW70" s="152">
        <f t="shared" si="16"/>
        <v>77597</v>
      </c>
    </row>
    <row r="71" spans="1:49" ht="16.5" customHeight="1">
      <c r="A71" s="156"/>
      <c r="B71" s="168"/>
      <c r="C71" s="149">
        <v>4020</v>
      </c>
      <c r="D71" s="150" t="s">
        <v>332</v>
      </c>
      <c r="E71" s="152">
        <v>73000</v>
      </c>
      <c r="F71" s="152"/>
      <c r="G71" s="152">
        <f aca="true" t="shared" si="26" ref="G71:G89">E71+F71</f>
        <v>73000</v>
      </c>
      <c r="H71" s="152"/>
      <c r="I71" s="152">
        <f aca="true" t="shared" si="27" ref="I71:I89">G71+H71</f>
        <v>73000</v>
      </c>
      <c r="J71" s="152"/>
      <c r="K71" s="152">
        <f aca="true" t="shared" si="28" ref="K71:K89">I71+J71</f>
        <v>73000</v>
      </c>
      <c r="L71" s="152"/>
      <c r="M71" s="152">
        <f aca="true" t="shared" si="29" ref="M71:M89">K71+L71</f>
        <v>73000</v>
      </c>
      <c r="N71" s="152"/>
      <c r="O71" s="152">
        <f t="shared" si="0"/>
        <v>73000</v>
      </c>
      <c r="P71" s="152"/>
      <c r="Q71" s="152">
        <f t="shared" si="1"/>
        <v>73000</v>
      </c>
      <c r="R71" s="152"/>
      <c r="S71" s="152">
        <f t="shared" si="2"/>
        <v>73000</v>
      </c>
      <c r="T71" s="152">
        <v>3000</v>
      </c>
      <c r="U71" s="152">
        <f t="shared" si="3"/>
        <v>76000</v>
      </c>
      <c r="V71" s="152"/>
      <c r="W71" s="152">
        <v>157183</v>
      </c>
      <c r="X71" s="154"/>
      <c r="Y71" s="157">
        <f t="shared" si="4"/>
        <v>157183</v>
      </c>
      <c r="Z71" s="152"/>
      <c r="AA71" s="152">
        <f t="shared" si="5"/>
        <v>157183</v>
      </c>
      <c r="AB71" s="152"/>
      <c r="AC71" s="152">
        <f t="shared" si="6"/>
        <v>157183</v>
      </c>
      <c r="AD71" s="152"/>
      <c r="AE71" s="152">
        <f t="shared" si="7"/>
        <v>157183</v>
      </c>
      <c r="AF71" s="152"/>
      <c r="AG71" s="152">
        <f t="shared" si="8"/>
        <v>157183</v>
      </c>
      <c r="AH71" s="152"/>
      <c r="AI71" s="152">
        <f t="shared" si="9"/>
        <v>157183</v>
      </c>
      <c r="AJ71" s="152"/>
      <c r="AK71" s="152">
        <f t="shared" si="10"/>
        <v>157183</v>
      </c>
      <c r="AL71" s="154"/>
      <c r="AM71" s="152">
        <f t="shared" si="11"/>
        <v>157183</v>
      </c>
      <c r="AN71" s="152">
        <v>5264</v>
      </c>
      <c r="AO71" s="152">
        <f t="shared" si="12"/>
        <v>162447</v>
      </c>
      <c r="AP71" s="152">
        <v>4067</v>
      </c>
      <c r="AQ71" s="152">
        <f t="shared" si="13"/>
        <v>166514</v>
      </c>
      <c r="AR71" s="152">
        <v>15700</v>
      </c>
      <c r="AS71" s="152">
        <f t="shared" si="14"/>
        <v>182214</v>
      </c>
      <c r="AT71" s="150"/>
      <c r="AU71" s="152">
        <f t="shared" si="15"/>
        <v>182214</v>
      </c>
      <c r="AV71" s="152">
        <v>7000</v>
      </c>
      <c r="AW71" s="152">
        <f t="shared" si="16"/>
        <v>189214</v>
      </c>
    </row>
    <row r="72" spans="1:49" ht="16.5" customHeight="1">
      <c r="A72" s="156"/>
      <c r="B72" s="174" t="s">
        <v>333</v>
      </c>
      <c r="C72" s="149">
        <v>4040</v>
      </c>
      <c r="D72" s="150" t="s">
        <v>296</v>
      </c>
      <c r="E72" s="152">
        <v>10000</v>
      </c>
      <c r="F72" s="152"/>
      <c r="G72" s="152">
        <f t="shared" si="26"/>
        <v>10000</v>
      </c>
      <c r="H72" s="152"/>
      <c r="I72" s="152">
        <f t="shared" si="27"/>
        <v>10000</v>
      </c>
      <c r="J72" s="152"/>
      <c r="K72" s="152">
        <f t="shared" si="28"/>
        <v>10000</v>
      </c>
      <c r="L72" s="152"/>
      <c r="M72" s="152">
        <f t="shared" si="29"/>
        <v>10000</v>
      </c>
      <c r="N72" s="152">
        <v>-67</v>
      </c>
      <c r="O72" s="152">
        <f t="shared" si="0"/>
        <v>9933</v>
      </c>
      <c r="P72" s="152"/>
      <c r="Q72" s="152">
        <f t="shared" si="1"/>
        <v>9933</v>
      </c>
      <c r="R72" s="152"/>
      <c r="S72" s="152">
        <f t="shared" si="2"/>
        <v>9933</v>
      </c>
      <c r="T72" s="152"/>
      <c r="U72" s="152">
        <f t="shared" si="3"/>
        <v>9933</v>
      </c>
      <c r="V72" s="152"/>
      <c r="W72" s="152">
        <v>16000</v>
      </c>
      <c r="X72" s="154"/>
      <c r="Y72" s="157">
        <f t="shared" si="4"/>
        <v>16000</v>
      </c>
      <c r="Z72" s="152"/>
      <c r="AA72" s="152">
        <f t="shared" si="5"/>
        <v>16000</v>
      </c>
      <c r="AB72" s="152"/>
      <c r="AC72" s="152">
        <f t="shared" si="6"/>
        <v>16000</v>
      </c>
      <c r="AD72" s="152"/>
      <c r="AE72" s="152">
        <f t="shared" si="7"/>
        <v>16000</v>
      </c>
      <c r="AF72" s="152"/>
      <c r="AG72" s="152">
        <f t="shared" si="8"/>
        <v>16000</v>
      </c>
      <c r="AH72" s="152"/>
      <c r="AI72" s="152">
        <f t="shared" si="9"/>
        <v>16000</v>
      </c>
      <c r="AJ72" s="152"/>
      <c r="AK72" s="152">
        <f t="shared" si="10"/>
        <v>16000</v>
      </c>
      <c r="AL72" s="154">
        <v>-457</v>
      </c>
      <c r="AM72" s="152">
        <f t="shared" si="11"/>
        <v>15543</v>
      </c>
      <c r="AN72" s="152"/>
      <c r="AO72" s="152">
        <f t="shared" si="12"/>
        <v>15543</v>
      </c>
      <c r="AP72" s="152"/>
      <c r="AQ72" s="152">
        <f t="shared" si="13"/>
        <v>15543</v>
      </c>
      <c r="AR72" s="152"/>
      <c r="AS72" s="152">
        <f t="shared" si="14"/>
        <v>15543</v>
      </c>
      <c r="AT72" s="150"/>
      <c r="AU72" s="152">
        <f t="shared" si="15"/>
        <v>15543</v>
      </c>
      <c r="AV72" s="152"/>
      <c r="AW72" s="152">
        <f t="shared" si="16"/>
        <v>15543</v>
      </c>
    </row>
    <row r="73" spans="1:49" ht="16.5" customHeight="1">
      <c r="A73" s="156"/>
      <c r="B73" s="174"/>
      <c r="C73" s="149">
        <v>4110</v>
      </c>
      <c r="D73" s="150" t="s">
        <v>297</v>
      </c>
      <c r="E73" s="152">
        <v>24100</v>
      </c>
      <c r="F73" s="152"/>
      <c r="G73" s="152">
        <f t="shared" si="26"/>
        <v>24100</v>
      </c>
      <c r="H73" s="152"/>
      <c r="I73" s="152">
        <f t="shared" si="27"/>
        <v>24100</v>
      </c>
      <c r="J73" s="152"/>
      <c r="K73" s="152">
        <f t="shared" si="28"/>
        <v>24100</v>
      </c>
      <c r="L73" s="152"/>
      <c r="M73" s="152">
        <f t="shared" si="29"/>
        <v>24100</v>
      </c>
      <c r="N73" s="152"/>
      <c r="O73" s="152">
        <f t="shared" si="0"/>
        <v>24100</v>
      </c>
      <c r="P73" s="152"/>
      <c r="Q73" s="152">
        <f t="shared" si="1"/>
        <v>24100</v>
      </c>
      <c r="R73" s="152"/>
      <c r="S73" s="152">
        <f t="shared" si="2"/>
        <v>24100</v>
      </c>
      <c r="T73" s="152"/>
      <c r="U73" s="152">
        <f t="shared" si="3"/>
        <v>24100</v>
      </c>
      <c r="V73" s="152">
        <v>-400</v>
      </c>
      <c r="W73" s="152">
        <v>41000</v>
      </c>
      <c r="X73" s="154"/>
      <c r="Y73" s="157">
        <f t="shared" si="4"/>
        <v>41000</v>
      </c>
      <c r="Z73" s="152"/>
      <c r="AA73" s="152">
        <f t="shared" si="5"/>
        <v>41000</v>
      </c>
      <c r="AB73" s="152"/>
      <c r="AC73" s="152">
        <f t="shared" si="6"/>
        <v>41000</v>
      </c>
      <c r="AD73" s="152"/>
      <c r="AE73" s="152">
        <f t="shared" si="7"/>
        <v>41000</v>
      </c>
      <c r="AF73" s="152"/>
      <c r="AG73" s="152">
        <f t="shared" si="8"/>
        <v>41000</v>
      </c>
      <c r="AH73" s="152"/>
      <c r="AI73" s="152">
        <f t="shared" si="9"/>
        <v>41000</v>
      </c>
      <c r="AJ73" s="152"/>
      <c r="AK73" s="152">
        <f t="shared" si="10"/>
        <v>41000</v>
      </c>
      <c r="AL73" s="154"/>
      <c r="AM73" s="152">
        <f t="shared" si="11"/>
        <v>41000</v>
      </c>
      <c r="AN73" s="152">
        <v>846</v>
      </c>
      <c r="AO73" s="152">
        <f t="shared" si="12"/>
        <v>41846</v>
      </c>
      <c r="AP73" s="152">
        <v>629</v>
      </c>
      <c r="AQ73" s="152">
        <f t="shared" si="13"/>
        <v>42475</v>
      </c>
      <c r="AR73" s="152">
        <v>2200</v>
      </c>
      <c r="AS73" s="152">
        <f t="shared" si="14"/>
        <v>44675</v>
      </c>
      <c r="AT73" s="150"/>
      <c r="AU73" s="152">
        <f t="shared" si="15"/>
        <v>44675</v>
      </c>
      <c r="AV73" s="152"/>
      <c r="AW73" s="152">
        <f t="shared" si="16"/>
        <v>44675</v>
      </c>
    </row>
    <row r="74" spans="1:49" ht="16.5" customHeight="1">
      <c r="A74" s="156"/>
      <c r="B74" s="174"/>
      <c r="C74" s="149">
        <v>4120</v>
      </c>
      <c r="D74" s="150" t="s">
        <v>298</v>
      </c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>
        <v>6300</v>
      </c>
      <c r="X74" s="154"/>
      <c r="Y74" s="157">
        <f t="shared" si="4"/>
        <v>6300</v>
      </c>
      <c r="Z74" s="152"/>
      <c r="AA74" s="152">
        <f t="shared" si="5"/>
        <v>6300</v>
      </c>
      <c r="AB74" s="152"/>
      <c r="AC74" s="152">
        <f t="shared" si="6"/>
        <v>6300</v>
      </c>
      <c r="AD74" s="152"/>
      <c r="AE74" s="152">
        <f t="shared" si="7"/>
        <v>6300</v>
      </c>
      <c r="AF74" s="152"/>
      <c r="AG74" s="152">
        <f t="shared" si="8"/>
        <v>6300</v>
      </c>
      <c r="AH74" s="152"/>
      <c r="AI74" s="152">
        <f t="shared" si="9"/>
        <v>6300</v>
      </c>
      <c r="AJ74" s="152"/>
      <c r="AK74" s="152">
        <f t="shared" si="10"/>
        <v>6300</v>
      </c>
      <c r="AL74" s="154"/>
      <c r="AM74" s="152">
        <f t="shared" si="11"/>
        <v>6300</v>
      </c>
      <c r="AN74" s="152">
        <v>83</v>
      </c>
      <c r="AO74" s="152">
        <f t="shared" si="12"/>
        <v>6383</v>
      </c>
      <c r="AP74" s="152"/>
      <c r="AQ74" s="152">
        <f t="shared" si="13"/>
        <v>6383</v>
      </c>
      <c r="AR74" s="152">
        <v>220</v>
      </c>
      <c r="AS74" s="152">
        <f t="shared" si="14"/>
        <v>6603</v>
      </c>
      <c r="AT74" s="150"/>
      <c r="AU74" s="152">
        <f t="shared" si="15"/>
        <v>6603</v>
      </c>
      <c r="AV74" s="152"/>
      <c r="AW74" s="152">
        <f t="shared" si="16"/>
        <v>6603</v>
      </c>
    </row>
    <row r="75" spans="1:49" ht="16.5" customHeight="1">
      <c r="A75" s="156"/>
      <c r="B75" s="174"/>
      <c r="C75" s="149">
        <v>4170</v>
      </c>
      <c r="D75" s="176" t="s">
        <v>334</v>
      </c>
      <c r="E75" s="152">
        <v>3200</v>
      </c>
      <c r="F75" s="152"/>
      <c r="G75" s="152">
        <f t="shared" si="26"/>
        <v>3200</v>
      </c>
      <c r="H75" s="152"/>
      <c r="I75" s="152">
        <f t="shared" si="27"/>
        <v>3200</v>
      </c>
      <c r="J75" s="152"/>
      <c r="K75" s="152">
        <f t="shared" si="28"/>
        <v>3200</v>
      </c>
      <c r="L75" s="152"/>
      <c r="M75" s="152">
        <f t="shared" si="29"/>
        <v>3200</v>
      </c>
      <c r="N75" s="152"/>
      <c r="O75" s="152">
        <f aca="true" t="shared" si="30" ref="O75:O80">M75+N75</f>
        <v>3200</v>
      </c>
      <c r="P75" s="152"/>
      <c r="Q75" s="152">
        <f aca="true" t="shared" si="31" ref="Q75:Q80">O75+P75</f>
        <v>3200</v>
      </c>
      <c r="R75" s="152"/>
      <c r="S75" s="152">
        <f aca="true" t="shared" si="32" ref="S75:S80">Q75+R75</f>
        <v>3200</v>
      </c>
      <c r="T75" s="152"/>
      <c r="U75" s="152">
        <f aca="true" t="shared" si="33" ref="U75:U80">S75+T75</f>
        <v>3200</v>
      </c>
      <c r="V75" s="152"/>
      <c r="W75" s="152">
        <v>2000</v>
      </c>
      <c r="X75" s="154"/>
      <c r="Y75" s="157">
        <f t="shared" si="4"/>
        <v>2000</v>
      </c>
      <c r="Z75" s="152"/>
      <c r="AA75" s="152">
        <f t="shared" si="5"/>
        <v>2000</v>
      </c>
      <c r="AB75" s="152">
        <v>8000</v>
      </c>
      <c r="AC75" s="152">
        <f t="shared" si="6"/>
        <v>10000</v>
      </c>
      <c r="AD75" s="152"/>
      <c r="AE75" s="152">
        <f t="shared" si="7"/>
        <v>10000</v>
      </c>
      <c r="AF75" s="152"/>
      <c r="AG75" s="152">
        <f t="shared" si="8"/>
        <v>10000</v>
      </c>
      <c r="AH75" s="152"/>
      <c r="AI75" s="152">
        <f t="shared" si="9"/>
        <v>10000</v>
      </c>
      <c r="AJ75" s="152"/>
      <c r="AK75" s="152">
        <f t="shared" si="10"/>
        <v>10000</v>
      </c>
      <c r="AL75" s="154">
        <v>5000</v>
      </c>
      <c r="AM75" s="152">
        <f t="shared" si="11"/>
        <v>15000</v>
      </c>
      <c r="AN75" s="152"/>
      <c r="AO75" s="152">
        <f t="shared" si="12"/>
        <v>15000</v>
      </c>
      <c r="AP75" s="152"/>
      <c r="AQ75" s="152">
        <f t="shared" si="13"/>
        <v>15000</v>
      </c>
      <c r="AR75" s="152">
        <v>2000</v>
      </c>
      <c r="AS75" s="152">
        <f t="shared" si="14"/>
        <v>17000</v>
      </c>
      <c r="AT75" s="150"/>
      <c r="AU75" s="152">
        <f t="shared" si="15"/>
        <v>17000</v>
      </c>
      <c r="AV75" s="152"/>
      <c r="AW75" s="152">
        <f t="shared" si="16"/>
        <v>17000</v>
      </c>
    </row>
    <row r="76" spans="1:49" ht="16.5" customHeight="1">
      <c r="A76" s="156"/>
      <c r="B76" s="174"/>
      <c r="C76" s="149">
        <v>4210</v>
      </c>
      <c r="D76" s="176" t="s">
        <v>300</v>
      </c>
      <c r="E76" s="152">
        <v>5500</v>
      </c>
      <c r="F76" s="152"/>
      <c r="G76" s="152">
        <f t="shared" si="26"/>
        <v>5500</v>
      </c>
      <c r="H76" s="152"/>
      <c r="I76" s="152">
        <f t="shared" si="27"/>
        <v>5500</v>
      </c>
      <c r="J76" s="152">
        <v>-100</v>
      </c>
      <c r="K76" s="152">
        <f t="shared" si="28"/>
        <v>5400</v>
      </c>
      <c r="L76" s="152"/>
      <c r="M76" s="152">
        <f t="shared" si="29"/>
        <v>5400</v>
      </c>
      <c r="N76" s="152">
        <v>-1633</v>
      </c>
      <c r="O76" s="152">
        <f t="shared" si="30"/>
        <v>3767</v>
      </c>
      <c r="P76" s="152">
        <v>500</v>
      </c>
      <c r="Q76" s="152">
        <f t="shared" si="31"/>
        <v>4267</v>
      </c>
      <c r="R76" s="152"/>
      <c r="S76" s="152">
        <f t="shared" si="32"/>
        <v>4267</v>
      </c>
      <c r="T76" s="152"/>
      <c r="U76" s="152">
        <f t="shared" si="33"/>
        <v>4267</v>
      </c>
      <c r="V76" s="152"/>
      <c r="W76" s="152">
        <v>9000</v>
      </c>
      <c r="X76" s="154"/>
      <c r="Y76" s="157">
        <f aca="true" t="shared" si="34" ref="Y76:Y139">W76+X76</f>
        <v>9000</v>
      </c>
      <c r="Z76" s="152"/>
      <c r="AA76" s="152">
        <f aca="true" t="shared" si="35" ref="AA76:AA139">Y76+Z76</f>
        <v>9000</v>
      </c>
      <c r="AB76" s="152"/>
      <c r="AC76" s="152">
        <f aca="true" t="shared" si="36" ref="AC76:AC139">AA76+AB76</f>
        <v>9000</v>
      </c>
      <c r="AD76" s="152"/>
      <c r="AE76" s="152">
        <f aca="true" t="shared" si="37" ref="AE76:AE139">AC76+AD76</f>
        <v>9000</v>
      </c>
      <c r="AF76" s="152">
        <v>6000</v>
      </c>
      <c r="AG76" s="152">
        <f aca="true" t="shared" si="38" ref="AG76:AG139">AE76+AF76</f>
        <v>15000</v>
      </c>
      <c r="AH76" s="152"/>
      <c r="AI76" s="152">
        <f aca="true" t="shared" si="39" ref="AI76:AI139">AG76+AH76</f>
        <v>15000</v>
      </c>
      <c r="AJ76" s="152"/>
      <c r="AK76" s="152">
        <f aca="true" t="shared" si="40" ref="AK76:AK139">AI76+AJ76</f>
        <v>15000</v>
      </c>
      <c r="AL76" s="154">
        <v>-3000</v>
      </c>
      <c r="AM76" s="152">
        <f aca="true" t="shared" si="41" ref="AM76:AM139">AK76+AL76</f>
        <v>12000</v>
      </c>
      <c r="AN76" s="152"/>
      <c r="AO76" s="152">
        <f aca="true" t="shared" si="42" ref="AO76:AO139">AM76+AN76</f>
        <v>12000</v>
      </c>
      <c r="AP76" s="152">
        <v>1400</v>
      </c>
      <c r="AQ76" s="152">
        <f aca="true" t="shared" si="43" ref="AQ76:AQ139">AO76+AP76</f>
        <v>13400</v>
      </c>
      <c r="AR76" s="152">
        <v>-4000</v>
      </c>
      <c r="AS76" s="152">
        <f aca="true" t="shared" si="44" ref="AS76:AS139">AQ76+AR76</f>
        <v>9400</v>
      </c>
      <c r="AT76" s="150"/>
      <c r="AU76" s="152">
        <f aca="true" t="shared" si="45" ref="AU76:AU139">AS76+AT76</f>
        <v>9400</v>
      </c>
      <c r="AV76" s="152"/>
      <c r="AW76" s="152">
        <f aca="true" t="shared" si="46" ref="AW76:AW139">AU76+AV76</f>
        <v>9400</v>
      </c>
    </row>
    <row r="77" spans="1:49" ht="16.5" customHeight="1">
      <c r="A77" s="156"/>
      <c r="B77" s="174"/>
      <c r="C77" s="149">
        <v>4260</v>
      </c>
      <c r="D77" s="150" t="s">
        <v>302</v>
      </c>
      <c r="E77" s="152">
        <v>3400</v>
      </c>
      <c r="F77" s="152"/>
      <c r="G77" s="152">
        <f t="shared" si="26"/>
        <v>3400</v>
      </c>
      <c r="H77" s="152"/>
      <c r="I77" s="152">
        <f t="shared" si="27"/>
        <v>3400</v>
      </c>
      <c r="J77" s="152"/>
      <c r="K77" s="152">
        <f t="shared" si="28"/>
        <v>3400</v>
      </c>
      <c r="L77" s="152"/>
      <c r="M77" s="152">
        <f t="shared" si="29"/>
        <v>3400</v>
      </c>
      <c r="N77" s="152"/>
      <c r="O77" s="152">
        <f t="shared" si="30"/>
        <v>3400</v>
      </c>
      <c r="P77" s="152">
        <v>300</v>
      </c>
      <c r="Q77" s="152">
        <f t="shared" si="31"/>
        <v>3700</v>
      </c>
      <c r="R77" s="152">
        <v>900</v>
      </c>
      <c r="S77" s="152">
        <f t="shared" si="32"/>
        <v>4600</v>
      </c>
      <c r="T77" s="152"/>
      <c r="U77" s="152">
        <f t="shared" si="33"/>
        <v>4600</v>
      </c>
      <c r="V77" s="152"/>
      <c r="W77" s="152">
        <v>7000</v>
      </c>
      <c r="X77" s="154"/>
      <c r="Y77" s="157">
        <f t="shared" si="34"/>
        <v>7000</v>
      </c>
      <c r="Z77" s="152"/>
      <c r="AA77" s="152">
        <f t="shared" si="35"/>
        <v>7000</v>
      </c>
      <c r="AB77" s="152"/>
      <c r="AC77" s="152">
        <f t="shared" si="36"/>
        <v>7000</v>
      </c>
      <c r="AD77" s="152"/>
      <c r="AE77" s="152">
        <f t="shared" si="37"/>
        <v>7000</v>
      </c>
      <c r="AF77" s="152"/>
      <c r="AG77" s="152">
        <f t="shared" si="38"/>
        <v>7000</v>
      </c>
      <c r="AH77" s="152"/>
      <c r="AI77" s="152">
        <f t="shared" si="39"/>
        <v>7000</v>
      </c>
      <c r="AJ77" s="152"/>
      <c r="AK77" s="152">
        <f t="shared" si="40"/>
        <v>7000</v>
      </c>
      <c r="AL77" s="154"/>
      <c r="AM77" s="152">
        <f t="shared" si="41"/>
        <v>7000</v>
      </c>
      <c r="AN77" s="152"/>
      <c r="AO77" s="152">
        <f t="shared" si="42"/>
        <v>7000</v>
      </c>
      <c r="AP77" s="152"/>
      <c r="AQ77" s="152">
        <f t="shared" si="43"/>
        <v>7000</v>
      </c>
      <c r="AR77" s="152"/>
      <c r="AS77" s="152">
        <f t="shared" si="44"/>
        <v>7000</v>
      </c>
      <c r="AT77" s="150"/>
      <c r="AU77" s="152">
        <f t="shared" si="45"/>
        <v>7000</v>
      </c>
      <c r="AV77" s="152">
        <v>-1000</v>
      </c>
      <c r="AW77" s="152">
        <f t="shared" si="46"/>
        <v>6000</v>
      </c>
    </row>
    <row r="78" spans="1:49" ht="16.5" customHeight="1">
      <c r="A78" s="156"/>
      <c r="B78" s="174"/>
      <c r="C78" s="149">
        <v>4270</v>
      </c>
      <c r="D78" s="150" t="s">
        <v>303</v>
      </c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>
        <v>1000</v>
      </c>
      <c r="X78" s="154"/>
      <c r="Y78" s="157">
        <f t="shared" si="34"/>
        <v>1000</v>
      </c>
      <c r="Z78" s="152"/>
      <c r="AA78" s="152">
        <f t="shared" si="35"/>
        <v>1000</v>
      </c>
      <c r="AB78" s="152"/>
      <c r="AC78" s="152">
        <f t="shared" si="36"/>
        <v>1000</v>
      </c>
      <c r="AD78" s="152"/>
      <c r="AE78" s="152">
        <f t="shared" si="37"/>
        <v>1000</v>
      </c>
      <c r="AF78" s="152"/>
      <c r="AG78" s="152">
        <f t="shared" si="38"/>
        <v>1000</v>
      </c>
      <c r="AH78" s="152"/>
      <c r="AI78" s="152">
        <f t="shared" si="39"/>
        <v>1000</v>
      </c>
      <c r="AJ78" s="152"/>
      <c r="AK78" s="152">
        <f t="shared" si="40"/>
        <v>1000</v>
      </c>
      <c r="AL78" s="154"/>
      <c r="AM78" s="152">
        <f t="shared" si="41"/>
        <v>1000</v>
      </c>
      <c r="AN78" s="152"/>
      <c r="AO78" s="152">
        <f t="shared" si="42"/>
        <v>1000</v>
      </c>
      <c r="AP78" s="152"/>
      <c r="AQ78" s="152">
        <f t="shared" si="43"/>
        <v>1000</v>
      </c>
      <c r="AR78" s="152">
        <v>1400</v>
      </c>
      <c r="AS78" s="152">
        <f t="shared" si="44"/>
        <v>2400</v>
      </c>
      <c r="AT78" s="150"/>
      <c r="AU78" s="152">
        <f t="shared" si="45"/>
        <v>2400</v>
      </c>
      <c r="AV78" s="152"/>
      <c r="AW78" s="152">
        <f t="shared" si="46"/>
        <v>2400</v>
      </c>
    </row>
    <row r="79" spans="1:49" ht="16.5" customHeight="1">
      <c r="A79" s="156"/>
      <c r="B79" s="174"/>
      <c r="C79" s="149">
        <v>4280</v>
      </c>
      <c r="D79" s="176" t="s">
        <v>304</v>
      </c>
      <c r="E79" s="152"/>
      <c r="F79" s="152"/>
      <c r="G79" s="152"/>
      <c r="H79" s="152"/>
      <c r="I79" s="152"/>
      <c r="J79" s="152">
        <v>100</v>
      </c>
      <c r="K79" s="152">
        <f t="shared" si="28"/>
        <v>100</v>
      </c>
      <c r="L79" s="152"/>
      <c r="M79" s="152">
        <f t="shared" si="29"/>
        <v>100</v>
      </c>
      <c r="N79" s="152"/>
      <c r="O79" s="152">
        <f t="shared" si="30"/>
        <v>100</v>
      </c>
      <c r="P79" s="152"/>
      <c r="Q79" s="152">
        <f t="shared" si="31"/>
        <v>100</v>
      </c>
      <c r="R79" s="152">
        <v>200</v>
      </c>
      <c r="S79" s="152">
        <f t="shared" si="32"/>
        <v>300</v>
      </c>
      <c r="T79" s="152"/>
      <c r="U79" s="152">
        <f t="shared" si="33"/>
        <v>300</v>
      </c>
      <c r="V79" s="152"/>
      <c r="W79" s="152">
        <v>200</v>
      </c>
      <c r="X79" s="154"/>
      <c r="Y79" s="157">
        <f t="shared" si="34"/>
        <v>200</v>
      </c>
      <c r="Z79" s="152"/>
      <c r="AA79" s="152">
        <f t="shared" si="35"/>
        <v>200</v>
      </c>
      <c r="AB79" s="152"/>
      <c r="AC79" s="152">
        <f t="shared" si="36"/>
        <v>200</v>
      </c>
      <c r="AD79" s="152"/>
      <c r="AE79" s="152">
        <f t="shared" si="37"/>
        <v>200</v>
      </c>
      <c r="AF79" s="152"/>
      <c r="AG79" s="152">
        <f t="shared" si="38"/>
        <v>200</v>
      </c>
      <c r="AH79" s="152"/>
      <c r="AI79" s="152">
        <f t="shared" si="39"/>
        <v>200</v>
      </c>
      <c r="AJ79" s="152"/>
      <c r="AK79" s="152">
        <f t="shared" si="40"/>
        <v>200</v>
      </c>
      <c r="AL79" s="154">
        <v>200</v>
      </c>
      <c r="AM79" s="152">
        <f t="shared" si="41"/>
        <v>400</v>
      </c>
      <c r="AN79" s="152"/>
      <c r="AO79" s="152">
        <f t="shared" si="42"/>
        <v>400</v>
      </c>
      <c r="AP79" s="152"/>
      <c r="AQ79" s="152">
        <f t="shared" si="43"/>
        <v>400</v>
      </c>
      <c r="AR79" s="152"/>
      <c r="AS79" s="152">
        <f t="shared" si="44"/>
        <v>400</v>
      </c>
      <c r="AT79" s="150"/>
      <c r="AU79" s="152">
        <f t="shared" si="45"/>
        <v>400</v>
      </c>
      <c r="AV79" s="152"/>
      <c r="AW79" s="152">
        <f t="shared" si="46"/>
        <v>400</v>
      </c>
    </row>
    <row r="80" spans="1:49" ht="15.75" customHeight="1">
      <c r="A80" s="156"/>
      <c r="B80" s="174"/>
      <c r="C80" s="149">
        <v>4300</v>
      </c>
      <c r="D80" s="176" t="s">
        <v>284</v>
      </c>
      <c r="E80" s="152">
        <v>7800</v>
      </c>
      <c r="F80" s="152">
        <v>-3000</v>
      </c>
      <c r="G80" s="152">
        <f t="shared" si="26"/>
        <v>4800</v>
      </c>
      <c r="H80" s="152"/>
      <c r="I80" s="152">
        <f t="shared" si="27"/>
        <v>4800</v>
      </c>
      <c r="J80" s="152"/>
      <c r="K80" s="152">
        <f t="shared" si="28"/>
        <v>4800</v>
      </c>
      <c r="L80" s="152"/>
      <c r="M80" s="152">
        <f t="shared" si="29"/>
        <v>4800</v>
      </c>
      <c r="N80" s="152">
        <v>5500</v>
      </c>
      <c r="O80" s="152">
        <f t="shared" si="30"/>
        <v>10300</v>
      </c>
      <c r="P80" s="152">
        <v>-1500</v>
      </c>
      <c r="Q80" s="152">
        <f t="shared" si="31"/>
        <v>8800</v>
      </c>
      <c r="R80" s="152">
        <v>1050</v>
      </c>
      <c r="S80" s="152">
        <f t="shared" si="32"/>
        <v>9850</v>
      </c>
      <c r="T80" s="152">
        <v>900</v>
      </c>
      <c r="U80" s="152">
        <f t="shared" si="33"/>
        <v>10750</v>
      </c>
      <c r="V80" s="152"/>
      <c r="W80" s="152">
        <v>11000</v>
      </c>
      <c r="X80" s="154"/>
      <c r="Y80" s="157">
        <f t="shared" si="34"/>
        <v>11000</v>
      </c>
      <c r="Z80" s="152"/>
      <c r="AA80" s="152">
        <f t="shared" si="35"/>
        <v>11000</v>
      </c>
      <c r="AB80" s="152"/>
      <c r="AC80" s="152">
        <f t="shared" si="36"/>
        <v>11000</v>
      </c>
      <c r="AD80" s="152"/>
      <c r="AE80" s="152">
        <f t="shared" si="37"/>
        <v>11000</v>
      </c>
      <c r="AF80" s="152">
        <v>4000</v>
      </c>
      <c r="AG80" s="152">
        <f t="shared" si="38"/>
        <v>15000</v>
      </c>
      <c r="AH80" s="152"/>
      <c r="AI80" s="152">
        <f t="shared" si="39"/>
        <v>15000</v>
      </c>
      <c r="AJ80" s="152"/>
      <c r="AK80" s="152">
        <f t="shared" si="40"/>
        <v>15000</v>
      </c>
      <c r="AL80" s="154">
        <v>3000</v>
      </c>
      <c r="AM80" s="152">
        <f t="shared" si="41"/>
        <v>18000</v>
      </c>
      <c r="AN80" s="152"/>
      <c r="AO80" s="152">
        <f t="shared" si="42"/>
        <v>18000</v>
      </c>
      <c r="AP80" s="152">
        <v>3600</v>
      </c>
      <c r="AQ80" s="152">
        <f t="shared" si="43"/>
        <v>21600</v>
      </c>
      <c r="AR80" s="152"/>
      <c r="AS80" s="152">
        <f t="shared" si="44"/>
        <v>21600</v>
      </c>
      <c r="AT80" s="150"/>
      <c r="AU80" s="152">
        <f t="shared" si="45"/>
        <v>21600</v>
      </c>
      <c r="AV80" s="152">
        <v>-1000</v>
      </c>
      <c r="AW80" s="152">
        <f t="shared" si="46"/>
        <v>20600</v>
      </c>
    </row>
    <row r="81" spans="1:49" ht="15.75" customHeight="1">
      <c r="A81" s="156"/>
      <c r="B81" s="174"/>
      <c r="C81" s="149">
        <v>4350</v>
      </c>
      <c r="D81" s="176" t="s">
        <v>305</v>
      </c>
      <c r="E81" s="152"/>
      <c r="F81" s="152">
        <v>1000</v>
      </c>
      <c r="G81" s="152">
        <f t="shared" si="26"/>
        <v>1000</v>
      </c>
      <c r="H81" s="152"/>
      <c r="I81" s="152">
        <f t="shared" si="27"/>
        <v>1000</v>
      </c>
      <c r="J81" s="152"/>
      <c r="K81" s="152">
        <f t="shared" si="28"/>
        <v>1000</v>
      </c>
      <c r="L81" s="152"/>
      <c r="M81" s="152">
        <f t="shared" si="29"/>
        <v>1000</v>
      </c>
      <c r="N81" s="152"/>
      <c r="O81" s="152">
        <f>M81+N81</f>
        <v>1000</v>
      </c>
      <c r="P81" s="152"/>
      <c r="Q81" s="152">
        <f>O81+P81</f>
        <v>1000</v>
      </c>
      <c r="R81" s="152">
        <v>-100</v>
      </c>
      <c r="S81" s="152">
        <f>Q81+R81</f>
        <v>900</v>
      </c>
      <c r="T81" s="152"/>
      <c r="U81" s="152">
        <f>S81+T81</f>
        <v>900</v>
      </c>
      <c r="V81" s="152"/>
      <c r="W81" s="152">
        <v>1500</v>
      </c>
      <c r="X81" s="154"/>
      <c r="Y81" s="157">
        <f t="shared" si="34"/>
        <v>1500</v>
      </c>
      <c r="Z81" s="152"/>
      <c r="AA81" s="152">
        <f t="shared" si="35"/>
        <v>1500</v>
      </c>
      <c r="AB81" s="152"/>
      <c r="AC81" s="152">
        <f t="shared" si="36"/>
        <v>1500</v>
      </c>
      <c r="AD81" s="152"/>
      <c r="AE81" s="152">
        <f t="shared" si="37"/>
        <v>1500</v>
      </c>
      <c r="AF81" s="152"/>
      <c r="AG81" s="152">
        <f t="shared" si="38"/>
        <v>1500</v>
      </c>
      <c r="AH81" s="152"/>
      <c r="AI81" s="152">
        <f t="shared" si="39"/>
        <v>1500</v>
      </c>
      <c r="AJ81" s="152"/>
      <c r="AK81" s="152">
        <f t="shared" si="40"/>
        <v>1500</v>
      </c>
      <c r="AL81" s="154"/>
      <c r="AM81" s="152">
        <f t="shared" si="41"/>
        <v>1500</v>
      </c>
      <c r="AN81" s="152"/>
      <c r="AO81" s="152">
        <f t="shared" si="42"/>
        <v>1500</v>
      </c>
      <c r="AP81" s="152"/>
      <c r="AQ81" s="152">
        <f t="shared" si="43"/>
        <v>1500</v>
      </c>
      <c r="AR81" s="152"/>
      <c r="AS81" s="152">
        <f t="shared" si="44"/>
        <v>1500</v>
      </c>
      <c r="AT81" s="150"/>
      <c r="AU81" s="152">
        <f t="shared" si="45"/>
        <v>1500</v>
      </c>
      <c r="AV81" s="152"/>
      <c r="AW81" s="152">
        <f t="shared" si="46"/>
        <v>1500</v>
      </c>
    </row>
    <row r="82" spans="1:49" ht="15.75" customHeight="1">
      <c r="A82" s="156"/>
      <c r="B82" s="174"/>
      <c r="C82" s="149">
        <v>4360</v>
      </c>
      <c r="D82" s="176" t="s">
        <v>306</v>
      </c>
      <c r="E82" s="152"/>
      <c r="F82" s="152"/>
      <c r="G82" s="152"/>
      <c r="H82" s="152"/>
      <c r="I82" s="152"/>
      <c r="J82" s="152"/>
      <c r="K82" s="152"/>
      <c r="L82" s="152"/>
      <c r="M82" s="152"/>
      <c r="N82" s="152"/>
      <c r="O82" s="152"/>
      <c r="P82" s="152"/>
      <c r="Q82" s="152"/>
      <c r="R82" s="152"/>
      <c r="S82" s="152"/>
      <c r="T82" s="152"/>
      <c r="U82" s="152"/>
      <c r="V82" s="152"/>
      <c r="W82" s="152">
        <v>5000</v>
      </c>
      <c r="X82" s="154"/>
      <c r="Y82" s="157">
        <f t="shared" si="34"/>
        <v>5000</v>
      </c>
      <c r="Z82" s="152"/>
      <c r="AA82" s="152">
        <f t="shared" si="35"/>
        <v>5000</v>
      </c>
      <c r="AB82" s="152"/>
      <c r="AC82" s="152">
        <f t="shared" si="36"/>
        <v>5000</v>
      </c>
      <c r="AD82" s="152"/>
      <c r="AE82" s="152">
        <f t="shared" si="37"/>
        <v>5000</v>
      </c>
      <c r="AF82" s="152"/>
      <c r="AG82" s="152">
        <f t="shared" si="38"/>
        <v>5000</v>
      </c>
      <c r="AH82" s="152"/>
      <c r="AI82" s="152">
        <f t="shared" si="39"/>
        <v>5000</v>
      </c>
      <c r="AJ82" s="152"/>
      <c r="AK82" s="152">
        <f t="shared" si="40"/>
        <v>5000</v>
      </c>
      <c r="AL82" s="154"/>
      <c r="AM82" s="152">
        <f t="shared" si="41"/>
        <v>5000</v>
      </c>
      <c r="AN82" s="152"/>
      <c r="AO82" s="152">
        <f t="shared" si="42"/>
        <v>5000</v>
      </c>
      <c r="AP82" s="152"/>
      <c r="AQ82" s="152">
        <f t="shared" si="43"/>
        <v>5000</v>
      </c>
      <c r="AR82" s="152">
        <v>500</v>
      </c>
      <c r="AS82" s="152">
        <f t="shared" si="44"/>
        <v>5500</v>
      </c>
      <c r="AT82" s="150"/>
      <c r="AU82" s="152">
        <f t="shared" si="45"/>
        <v>5500</v>
      </c>
      <c r="AV82" s="152"/>
      <c r="AW82" s="152">
        <f t="shared" si="46"/>
        <v>5500</v>
      </c>
    </row>
    <row r="83" spans="1:49" ht="15.75" customHeight="1">
      <c r="A83" s="156"/>
      <c r="B83" s="174"/>
      <c r="C83" s="149">
        <v>4370</v>
      </c>
      <c r="D83" s="177" t="s">
        <v>307</v>
      </c>
      <c r="E83" s="152"/>
      <c r="F83" s="152"/>
      <c r="G83" s="152"/>
      <c r="H83" s="152"/>
      <c r="I83" s="152"/>
      <c r="J83" s="152"/>
      <c r="K83" s="152"/>
      <c r="L83" s="152"/>
      <c r="M83" s="152"/>
      <c r="N83" s="152"/>
      <c r="O83" s="152"/>
      <c r="P83" s="152"/>
      <c r="Q83" s="152"/>
      <c r="R83" s="152"/>
      <c r="S83" s="152"/>
      <c r="T83" s="152"/>
      <c r="U83" s="152"/>
      <c r="V83" s="152"/>
      <c r="W83" s="152">
        <v>8000</v>
      </c>
      <c r="X83" s="154"/>
      <c r="Y83" s="157">
        <f t="shared" si="34"/>
        <v>8000</v>
      </c>
      <c r="Z83" s="152"/>
      <c r="AA83" s="152">
        <f t="shared" si="35"/>
        <v>8000</v>
      </c>
      <c r="AB83" s="152"/>
      <c r="AC83" s="152">
        <f t="shared" si="36"/>
        <v>8000</v>
      </c>
      <c r="AD83" s="152"/>
      <c r="AE83" s="152">
        <f t="shared" si="37"/>
        <v>8000</v>
      </c>
      <c r="AF83" s="152"/>
      <c r="AG83" s="152">
        <f t="shared" si="38"/>
        <v>8000</v>
      </c>
      <c r="AH83" s="152"/>
      <c r="AI83" s="152">
        <f t="shared" si="39"/>
        <v>8000</v>
      </c>
      <c r="AJ83" s="152"/>
      <c r="AK83" s="152">
        <f t="shared" si="40"/>
        <v>8000</v>
      </c>
      <c r="AL83" s="154">
        <v>-3243</v>
      </c>
      <c r="AM83" s="152">
        <f t="shared" si="41"/>
        <v>4757</v>
      </c>
      <c r="AN83" s="152"/>
      <c r="AO83" s="152">
        <f t="shared" si="42"/>
        <v>4757</v>
      </c>
      <c r="AP83" s="152"/>
      <c r="AQ83" s="152">
        <f t="shared" si="43"/>
        <v>4757</v>
      </c>
      <c r="AR83" s="152">
        <v>-700</v>
      </c>
      <c r="AS83" s="152">
        <f t="shared" si="44"/>
        <v>4057</v>
      </c>
      <c r="AT83" s="150"/>
      <c r="AU83" s="152">
        <f t="shared" si="45"/>
        <v>4057</v>
      </c>
      <c r="AV83" s="152">
        <v>-1000</v>
      </c>
      <c r="AW83" s="152">
        <f t="shared" si="46"/>
        <v>3057</v>
      </c>
    </row>
    <row r="84" spans="1:49" ht="15.75" customHeight="1">
      <c r="A84" s="156"/>
      <c r="B84" s="174"/>
      <c r="C84" s="149">
        <v>4410</v>
      </c>
      <c r="D84" s="176" t="s">
        <v>308</v>
      </c>
      <c r="E84" s="152">
        <v>4500</v>
      </c>
      <c r="F84" s="152"/>
      <c r="G84" s="152">
        <f t="shared" si="26"/>
        <v>4500</v>
      </c>
      <c r="H84" s="152"/>
      <c r="I84" s="152">
        <f t="shared" si="27"/>
        <v>4500</v>
      </c>
      <c r="J84" s="152"/>
      <c r="K84" s="152">
        <f t="shared" si="28"/>
        <v>4500</v>
      </c>
      <c r="L84" s="152"/>
      <c r="M84" s="152">
        <f t="shared" si="29"/>
        <v>4500</v>
      </c>
      <c r="N84" s="152">
        <v>1200</v>
      </c>
      <c r="O84" s="152">
        <f>M84+N84</f>
        <v>5700</v>
      </c>
      <c r="P84" s="152">
        <v>700</v>
      </c>
      <c r="Q84" s="152">
        <f aca="true" t="shared" si="47" ref="Q84:Q91">O84+P84</f>
        <v>6400</v>
      </c>
      <c r="R84" s="152">
        <v>1300</v>
      </c>
      <c r="S84" s="152">
        <f aca="true" t="shared" si="48" ref="S84:S91">Q84+R84</f>
        <v>7700</v>
      </c>
      <c r="T84" s="152">
        <v>700</v>
      </c>
      <c r="U84" s="152">
        <f>S84+T84</f>
        <v>8400</v>
      </c>
      <c r="V84" s="152">
        <v>400</v>
      </c>
      <c r="W84" s="152">
        <v>24500</v>
      </c>
      <c r="X84" s="154"/>
      <c r="Y84" s="157">
        <f t="shared" si="34"/>
        <v>24500</v>
      </c>
      <c r="Z84" s="152"/>
      <c r="AA84" s="152">
        <f t="shared" si="35"/>
        <v>24500</v>
      </c>
      <c r="AB84" s="152">
        <v>-10000</v>
      </c>
      <c r="AC84" s="152">
        <f t="shared" si="36"/>
        <v>14500</v>
      </c>
      <c r="AD84" s="152"/>
      <c r="AE84" s="152">
        <f t="shared" si="37"/>
        <v>14500</v>
      </c>
      <c r="AF84" s="152"/>
      <c r="AG84" s="152">
        <f t="shared" si="38"/>
        <v>14500</v>
      </c>
      <c r="AH84" s="152"/>
      <c r="AI84" s="152">
        <f t="shared" si="39"/>
        <v>14500</v>
      </c>
      <c r="AJ84" s="152"/>
      <c r="AK84" s="152">
        <f t="shared" si="40"/>
        <v>14500</v>
      </c>
      <c r="AL84" s="154"/>
      <c r="AM84" s="152">
        <f t="shared" si="41"/>
        <v>14500</v>
      </c>
      <c r="AN84" s="152"/>
      <c r="AO84" s="152">
        <f t="shared" si="42"/>
        <v>14500</v>
      </c>
      <c r="AP84" s="152"/>
      <c r="AQ84" s="152">
        <f t="shared" si="43"/>
        <v>14500</v>
      </c>
      <c r="AR84" s="152"/>
      <c r="AS84" s="152">
        <f t="shared" si="44"/>
        <v>14500</v>
      </c>
      <c r="AT84" s="150"/>
      <c r="AU84" s="152">
        <f t="shared" si="45"/>
        <v>14500</v>
      </c>
      <c r="AV84" s="152">
        <v>1000</v>
      </c>
      <c r="AW84" s="152">
        <f t="shared" si="46"/>
        <v>15500</v>
      </c>
    </row>
    <row r="85" spans="1:49" ht="15.75" customHeight="1">
      <c r="A85" s="156"/>
      <c r="B85" s="174"/>
      <c r="C85" s="149">
        <v>4440</v>
      </c>
      <c r="D85" s="176" t="s">
        <v>310</v>
      </c>
      <c r="E85" s="152">
        <v>3000</v>
      </c>
      <c r="F85" s="152"/>
      <c r="G85" s="152">
        <f t="shared" si="26"/>
        <v>3000</v>
      </c>
      <c r="H85" s="152"/>
      <c r="I85" s="152">
        <f t="shared" si="27"/>
        <v>3000</v>
      </c>
      <c r="J85" s="152"/>
      <c r="K85" s="152">
        <f t="shared" si="28"/>
        <v>3000</v>
      </c>
      <c r="L85" s="152"/>
      <c r="M85" s="152">
        <f t="shared" si="29"/>
        <v>3000</v>
      </c>
      <c r="N85" s="152"/>
      <c r="O85" s="152">
        <f>M85+N85</f>
        <v>3000</v>
      </c>
      <c r="P85" s="152"/>
      <c r="Q85" s="152">
        <f t="shared" si="47"/>
        <v>3000</v>
      </c>
      <c r="R85" s="152"/>
      <c r="S85" s="152">
        <f t="shared" si="48"/>
        <v>3000</v>
      </c>
      <c r="T85" s="152"/>
      <c r="U85" s="152">
        <f>S85+T85</f>
        <v>3000</v>
      </c>
      <c r="V85" s="152"/>
      <c r="W85" s="152">
        <v>5500</v>
      </c>
      <c r="X85" s="154"/>
      <c r="Y85" s="157">
        <f t="shared" si="34"/>
        <v>5500</v>
      </c>
      <c r="Z85" s="152"/>
      <c r="AA85" s="152">
        <f t="shared" si="35"/>
        <v>5500</v>
      </c>
      <c r="AB85" s="152">
        <v>1000</v>
      </c>
      <c r="AC85" s="152">
        <f t="shared" si="36"/>
        <v>6500</v>
      </c>
      <c r="AD85" s="152"/>
      <c r="AE85" s="152">
        <f t="shared" si="37"/>
        <v>6500</v>
      </c>
      <c r="AF85" s="152"/>
      <c r="AG85" s="152">
        <f t="shared" si="38"/>
        <v>6500</v>
      </c>
      <c r="AH85" s="152"/>
      <c r="AI85" s="152">
        <f t="shared" si="39"/>
        <v>6500</v>
      </c>
      <c r="AJ85" s="152"/>
      <c r="AK85" s="152">
        <f t="shared" si="40"/>
        <v>6500</v>
      </c>
      <c r="AL85" s="154"/>
      <c r="AM85" s="152">
        <f t="shared" si="41"/>
        <v>6500</v>
      </c>
      <c r="AN85" s="152"/>
      <c r="AO85" s="152">
        <f t="shared" si="42"/>
        <v>6500</v>
      </c>
      <c r="AP85" s="152"/>
      <c r="AQ85" s="152">
        <f t="shared" si="43"/>
        <v>6500</v>
      </c>
      <c r="AR85" s="152"/>
      <c r="AS85" s="152">
        <f t="shared" si="44"/>
        <v>6500</v>
      </c>
      <c r="AT85" s="150"/>
      <c r="AU85" s="152">
        <f t="shared" si="45"/>
        <v>6500</v>
      </c>
      <c r="AV85" s="152"/>
      <c r="AW85" s="152">
        <f t="shared" si="46"/>
        <v>6500</v>
      </c>
    </row>
    <row r="86" spans="1:49" ht="15.75" customHeight="1">
      <c r="A86" s="156"/>
      <c r="B86" s="174"/>
      <c r="C86" s="149">
        <v>4550</v>
      </c>
      <c r="D86" s="178" t="s">
        <v>335</v>
      </c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54"/>
      <c r="Y86" s="157"/>
      <c r="Z86" s="152"/>
      <c r="AA86" s="152">
        <v>0</v>
      </c>
      <c r="AB86" s="152">
        <v>1000</v>
      </c>
      <c r="AC86" s="152">
        <v>1000</v>
      </c>
      <c r="AD86" s="152"/>
      <c r="AE86" s="152">
        <f t="shared" si="37"/>
        <v>1000</v>
      </c>
      <c r="AF86" s="152"/>
      <c r="AG86" s="152">
        <f t="shared" si="38"/>
        <v>1000</v>
      </c>
      <c r="AH86" s="152"/>
      <c r="AI86" s="152">
        <f t="shared" si="39"/>
        <v>1000</v>
      </c>
      <c r="AJ86" s="152"/>
      <c r="AK86" s="152">
        <f t="shared" si="40"/>
        <v>1000</v>
      </c>
      <c r="AL86" s="154">
        <v>500</v>
      </c>
      <c r="AM86" s="152">
        <f t="shared" si="41"/>
        <v>1500</v>
      </c>
      <c r="AN86" s="152"/>
      <c r="AO86" s="152">
        <f t="shared" si="42"/>
        <v>1500</v>
      </c>
      <c r="AP86" s="152"/>
      <c r="AQ86" s="152">
        <f t="shared" si="43"/>
        <v>1500</v>
      </c>
      <c r="AR86" s="152">
        <v>500</v>
      </c>
      <c r="AS86" s="152">
        <f t="shared" si="44"/>
        <v>2000</v>
      </c>
      <c r="AT86" s="150"/>
      <c r="AU86" s="152">
        <f t="shared" si="45"/>
        <v>2000</v>
      </c>
      <c r="AV86" s="152"/>
      <c r="AW86" s="152">
        <f t="shared" si="46"/>
        <v>2000</v>
      </c>
    </row>
    <row r="87" spans="1:49" ht="15.75" customHeight="1">
      <c r="A87" s="156"/>
      <c r="B87" s="174"/>
      <c r="C87" s="149">
        <v>4740</v>
      </c>
      <c r="D87" s="178" t="s">
        <v>315</v>
      </c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O87" s="152"/>
      <c r="P87" s="152"/>
      <c r="Q87" s="152"/>
      <c r="R87" s="152"/>
      <c r="S87" s="152"/>
      <c r="T87" s="152"/>
      <c r="U87" s="152"/>
      <c r="V87" s="152"/>
      <c r="W87" s="152">
        <v>3000</v>
      </c>
      <c r="X87" s="154"/>
      <c r="Y87" s="157">
        <f t="shared" si="34"/>
        <v>3000</v>
      </c>
      <c r="Z87" s="152"/>
      <c r="AA87" s="152">
        <f t="shared" si="35"/>
        <v>3000</v>
      </c>
      <c r="AB87" s="152"/>
      <c r="AC87" s="152">
        <f t="shared" si="36"/>
        <v>3000</v>
      </c>
      <c r="AD87" s="152"/>
      <c r="AE87" s="152">
        <f t="shared" si="37"/>
        <v>3000</v>
      </c>
      <c r="AF87" s="152"/>
      <c r="AG87" s="152">
        <f t="shared" si="38"/>
        <v>3000</v>
      </c>
      <c r="AH87" s="152"/>
      <c r="AI87" s="152">
        <f t="shared" si="39"/>
        <v>3000</v>
      </c>
      <c r="AJ87" s="152"/>
      <c r="AK87" s="152">
        <f t="shared" si="40"/>
        <v>3000</v>
      </c>
      <c r="AL87" s="154"/>
      <c r="AM87" s="152">
        <f t="shared" si="41"/>
        <v>3000</v>
      </c>
      <c r="AN87" s="152"/>
      <c r="AO87" s="152">
        <f t="shared" si="42"/>
        <v>3000</v>
      </c>
      <c r="AP87" s="152"/>
      <c r="AQ87" s="152">
        <f t="shared" si="43"/>
        <v>3000</v>
      </c>
      <c r="AR87" s="152"/>
      <c r="AS87" s="152">
        <f t="shared" si="44"/>
        <v>3000</v>
      </c>
      <c r="AT87" s="150"/>
      <c r="AU87" s="152">
        <f t="shared" si="45"/>
        <v>3000</v>
      </c>
      <c r="AV87" s="152">
        <v>-2000</v>
      </c>
      <c r="AW87" s="152">
        <f t="shared" si="46"/>
        <v>1000</v>
      </c>
    </row>
    <row r="88" spans="1:49" ht="15.75" customHeight="1">
      <c r="A88" s="156"/>
      <c r="B88" s="174"/>
      <c r="C88" s="149">
        <v>4750</v>
      </c>
      <c r="D88" s="176" t="s">
        <v>316</v>
      </c>
      <c r="E88" s="152"/>
      <c r="F88" s="152"/>
      <c r="G88" s="152"/>
      <c r="H88" s="152"/>
      <c r="I88" s="152"/>
      <c r="J88" s="152"/>
      <c r="K88" s="152"/>
      <c r="L88" s="152"/>
      <c r="M88" s="152"/>
      <c r="N88" s="152"/>
      <c r="O88" s="152"/>
      <c r="P88" s="152"/>
      <c r="Q88" s="152"/>
      <c r="R88" s="152"/>
      <c r="S88" s="152"/>
      <c r="T88" s="152"/>
      <c r="U88" s="152"/>
      <c r="V88" s="152"/>
      <c r="W88" s="152">
        <v>4000</v>
      </c>
      <c r="X88" s="154"/>
      <c r="Y88" s="157">
        <f t="shared" si="34"/>
        <v>4000</v>
      </c>
      <c r="Z88" s="152"/>
      <c r="AA88" s="152">
        <f t="shared" si="35"/>
        <v>4000</v>
      </c>
      <c r="AB88" s="152"/>
      <c r="AC88" s="152">
        <f t="shared" si="36"/>
        <v>4000</v>
      </c>
      <c r="AD88" s="152"/>
      <c r="AE88" s="152">
        <f t="shared" si="37"/>
        <v>4000</v>
      </c>
      <c r="AF88" s="152"/>
      <c r="AG88" s="152">
        <f t="shared" si="38"/>
        <v>4000</v>
      </c>
      <c r="AH88" s="152"/>
      <c r="AI88" s="152">
        <f t="shared" si="39"/>
        <v>4000</v>
      </c>
      <c r="AJ88" s="152"/>
      <c r="AK88" s="152">
        <f t="shared" si="40"/>
        <v>4000</v>
      </c>
      <c r="AL88" s="154"/>
      <c r="AM88" s="152">
        <f t="shared" si="41"/>
        <v>4000</v>
      </c>
      <c r="AN88" s="152"/>
      <c r="AO88" s="152">
        <f t="shared" si="42"/>
        <v>4000</v>
      </c>
      <c r="AP88" s="152"/>
      <c r="AQ88" s="152">
        <f t="shared" si="43"/>
        <v>4000</v>
      </c>
      <c r="AR88" s="152"/>
      <c r="AS88" s="152">
        <f t="shared" si="44"/>
        <v>4000</v>
      </c>
      <c r="AT88" s="150"/>
      <c r="AU88" s="152">
        <f t="shared" si="45"/>
        <v>4000</v>
      </c>
      <c r="AV88" s="152">
        <v>-1000</v>
      </c>
      <c r="AW88" s="152">
        <f t="shared" si="46"/>
        <v>3000</v>
      </c>
    </row>
    <row r="89" spans="1:49" ht="15.75" customHeight="1">
      <c r="A89" s="156"/>
      <c r="B89" s="174"/>
      <c r="C89" s="149">
        <v>6060</v>
      </c>
      <c r="D89" s="176" t="s">
        <v>336</v>
      </c>
      <c r="E89" s="152">
        <v>7000</v>
      </c>
      <c r="F89" s="152"/>
      <c r="G89" s="152">
        <f t="shared" si="26"/>
        <v>7000</v>
      </c>
      <c r="H89" s="152"/>
      <c r="I89" s="152">
        <f t="shared" si="27"/>
        <v>7000</v>
      </c>
      <c r="J89" s="152"/>
      <c r="K89" s="152">
        <f t="shared" si="28"/>
        <v>7000</v>
      </c>
      <c r="L89" s="152"/>
      <c r="M89" s="152">
        <f t="shared" si="29"/>
        <v>7000</v>
      </c>
      <c r="N89" s="152"/>
      <c r="O89" s="152">
        <f>M89+N89</f>
        <v>7000</v>
      </c>
      <c r="P89" s="152"/>
      <c r="Q89" s="152">
        <f t="shared" si="47"/>
        <v>7000</v>
      </c>
      <c r="R89" s="152"/>
      <c r="S89" s="152">
        <f t="shared" si="48"/>
        <v>7000</v>
      </c>
      <c r="T89" s="152"/>
      <c r="U89" s="152">
        <f>S89+T89</f>
        <v>7000</v>
      </c>
      <c r="V89" s="152"/>
      <c r="W89" s="152">
        <v>7000</v>
      </c>
      <c r="X89" s="154"/>
      <c r="Y89" s="157">
        <f t="shared" si="34"/>
        <v>7000</v>
      </c>
      <c r="Z89" s="152"/>
      <c r="AA89" s="152">
        <f t="shared" si="35"/>
        <v>7000</v>
      </c>
      <c r="AB89" s="152"/>
      <c r="AC89" s="152">
        <f t="shared" si="36"/>
        <v>7000</v>
      </c>
      <c r="AD89" s="152"/>
      <c r="AE89" s="152">
        <f t="shared" si="37"/>
        <v>7000</v>
      </c>
      <c r="AF89" s="152"/>
      <c r="AG89" s="152">
        <f t="shared" si="38"/>
        <v>7000</v>
      </c>
      <c r="AH89" s="152"/>
      <c r="AI89" s="152">
        <f t="shared" si="39"/>
        <v>7000</v>
      </c>
      <c r="AJ89" s="152"/>
      <c r="AK89" s="152">
        <f t="shared" si="40"/>
        <v>7000</v>
      </c>
      <c r="AL89" s="154"/>
      <c r="AM89" s="152">
        <f t="shared" si="41"/>
        <v>7000</v>
      </c>
      <c r="AN89" s="152"/>
      <c r="AO89" s="152">
        <f t="shared" si="42"/>
        <v>7000</v>
      </c>
      <c r="AP89" s="152"/>
      <c r="AQ89" s="152">
        <f t="shared" si="43"/>
        <v>7000</v>
      </c>
      <c r="AR89" s="152"/>
      <c r="AS89" s="152">
        <f t="shared" si="44"/>
        <v>7000</v>
      </c>
      <c r="AT89" s="150"/>
      <c r="AU89" s="152">
        <f t="shared" si="45"/>
        <v>7000</v>
      </c>
      <c r="AV89" s="152"/>
      <c r="AW89" s="152">
        <f t="shared" si="46"/>
        <v>7000</v>
      </c>
    </row>
    <row r="90" spans="1:49" s="165" customFormat="1" ht="15.75" customHeight="1">
      <c r="A90" s="193"/>
      <c r="B90" s="192" t="s">
        <v>337</v>
      </c>
      <c r="C90" s="160"/>
      <c r="D90" s="159"/>
      <c r="E90" s="161">
        <f>SUM(E70:E89)</f>
        <v>191000</v>
      </c>
      <c r="F90" s="161">
        <f>SUM(F70:F89)</f>
        <v>-2000</v>
      </c>
      <c r="G90" s="161">
        <f>SUM(G70:G89)</f>
        <v>189000</v>
      </c>
      <c r="H90" s="161"/>
      <c r="I90" s="161">
        <f>SUM(I70:I89)</f>
        <v>189000</v>
      </c>
      <c r="J90" s="161">
        <f>SUM(J70:J89)</f>
        <v>0</v>
      </c>
      <c r="K90" s="161">
        <f>SUM(K70:K89)</f>
        <v>189000</v>
      </c>
      <c r="L90" s="161"/>
      <c r="M90" s="161">
        <f>SUM(M70:M89)</f>
        <v>189000</v>
      </c>
      <c r="N90" s="161">
        <f>SUM(N70:N89)</f>
        <v>5000</v>
      </c>
      <c r="O90" s="162">
        <f>M90+N90</f>
        <v>194000</v>
      </c>
      <c r="P90" s="161">
        <f>SUM(P75:P89)</f>
        <v>0</v>
      </c>
      <c r="Q90" s="162">
        <f t="shared" si="47"/>
        <v>194000</v>
      </c>
      <c r="R90" s="162">
        <f>SUM(R70:R89)</f>
        <v>200</v>
      </c>
      <c r="S90" s="162">
        <f t="shared" si="48"/>
        <v>194200</v>
      </c>
      <c r="T90" s="162">
        <f>SUM(T70:T89)</f>
        <v>7500</v>
      </c>
      <c r="U90" s="162">
        <f>S90+T90</f>
        <v>201700</v>
      </c>
      <c r="V90" s="162">
        <v>0</v>
      </c>
      <c r="W90" s="162">
        <f>SUM(W70:W89)</f>
        <v>395280</v>
      </c>
      <c r="X90" s="162"/>
      <c r="Y90" s="164">
        <f t="shared" si="34"/>
        <v>395280</v>
      </c>
      <c r="Z90" s="162"/>
      <c r="AA90" s="162">
        <f t="shared" si="35"/>
        <v>395280</v>
      </c>
      <c r="AB90" s="162">
        <f>SUM(AB70:AB89)</f>
        <v>0</v>
      </c>
      <c r="AC90" s="162">
        <f t="shared" si="36"/>
        <v>395280</v>
      </c>
      <c r="AD90" s="162"/>
      <c r="AE90" s="162">
        <f t="shared" si="37"/>
        <v>395280</v>
      </c>
      <c r="AF90" s="162">
        <f>SUM(AF70:AF89)</f>
        <v>10000</v>
      </c>
      <c r="AG90" s="162">
        <f t="shared" si="38"/>
        <v>405280</v>
      </c>
      <c r="AH90" s="162"/>
      <c r="AI90" s="162">
        <f t="shared" si="39"/>
        <v>405280</v>
      </c>
      <c r="AJ90" s="162"/>
      <c r="AK90" s="162">
        <f>SUM(AK70:AK89)</f>
        <v>405280</v>
      </c>
      <c r="AL90" s="164">
        <f>SUM(AL70:AL89)</f>
        <v>0</v>
      </c>
      <c r="AM90" s="162">
        <f t="shared" si="41"/>
        <v>405280</v>
      </c>
      <c r="AN90" s="162">
        <f>SUM(AN70:AN89)</f>
        <v>6193</v>
      </c>
      <c r="AO90" s="162">
        <f t="shared" si="42"/>
        <v>411473</v>
      </c>
      <c r="AP90" s="162">
        <f>SUM(AP70:AP89)</f>
        <v>9696</v>
      </c>
      <c r="AQ90" s="162">
        <f>SUM(AQ70:AQ89)</f>
        <v>421169</v>
      </c>
      <c r="AR90" s="164">
        <f>SUM(AR70:AR89)</f>
        <v>13320</v>
      </c>
      <c r="AS90" s="162">
        <f t="shared" si="44"/>
        <v>434489</v>
      </c>
      <c r="AT90" s="163"/>
      <c r="AU90" s="162">
        <f>SUM(AU70:AU89)</f>
        <v>434489</v>
      </c>
      <c r="AV90" s="162">
        <f>SUM(AV70:AV89)</f>
        <v>0</v>
      </c>
      <c r="AW90" s="162">
        <f t="shared" si="46"/>
        <v>434489</v>
      </c>
    </row>
    <row r="91" spans="1:49" s="165" customFormat="1" ht="27" customHeight="1">
      <c r="A91" s="194" t="s">
        <v>104</v>
      </c>
      <c r="B91" s="195"/>
      <c r="C91" s="196"/>
      <c r="D91" s="192"/>
      <c r="E91" s="161">
        <f aca="true" t="shared" si="49" ref="E91:O91">E90+E69+E65</f>
        <v>276000</v>
      </c>
      <c r="F91" s="161">
        <f t="shared" si="49"/>
        <v>-4920</v>
      </c>
      <c r="G91" s="161">
        <f t="shared" si="49"/>
        <v>271080</v>
      </c>
      <c r="H91" s="161">
        <f t="shared" si="49"/>
        <v>0</v>
      </c>
      <c r="I91" s="161">
        <f t="shared" si="49"/>
        <v>271080</v>
      </c>
      <c r="J91" s="161">
        <f t="shared" si="49"/>
        <v>0</v>
      </c>
      <c r="K91" s="161">
        <f t="shared" si="49"/>
        <v>271080</v>
      </c>
      <c r="L91" s="161">
        <f t="shared" si="49"/>
        <v>0</v>
      </c>
      <c r="M91" s="161">
        <f t="shared" si="49"/>
        <v>271080</v>
      </c>
      <c r="N91" s="161">
        <f t="shared" si="49"/>
        <v>5000</v>
      </c>
      <c r="O91" s="161">
        <f t="shared" si="49"/>
        <v>276080</v>
      </c>
      <c r="P91" s="161"/>
      <c r="Q91" s="162">
        <f t="shared" si="47"/>
        <v>276080</v>
      </c>
      <c r="R91" s="162">
        <v>0</v>
      </c>
      <c r="S91" s="162">
        <f t="shared" si="48"/>
        <v>276080</v>
      </c>
      <c r="T91" s="162">
        <v>7500</v>
      </c>
      <c r="U91" s="162">
        <f>U90+U69+U65</f>
        <v>283780</v>
      </c>
      <c r="V91" s="162">
        <v>0</v>
      </c>
      <c r="W91" s="162">
        <f>W90+W69+W65</f>
        <v>568280</v>
      </c>
      <c r="X91" s="162"/>
      <c r="Y91" s="164">
        <f t="shared" si="34"/>
        <v>568280</v>
      </c>
      <c r="Z91" s="162"/>
      <c r="AA91" s="162">
        <f t="shared" si="35"/>
        <v>568280</v>
      </c>
      <c r="AB91" s="162"/>
      <c r="AC91" s="162">
        <f>AC90+AC69+AC65</f>
        <v>568280</v>
      </c>
      <c r="AD91" s="162"/>
      <c r="AE91" s="162">
        <f t="shared" si="37"/>
        <v>568280</v>
      </c>
      <c r="AF91" s="162">
        <f>AF90+AF69+AF65</f>
        <v>10000</v>
      </c>
      <c r="AG91" s="162">
        <f t="shared" si="38"/>
        <v>578280</v>
      </c>
      <c r="AH91" s="162"/>
      <c r="AI91" s="162">
        <f t="shared" si="39"/>
        <v>578280</v>
      </c>
      <c r="AJ91" s="162"/>
      <c r="AK91" s="162">
        <f>AK90+AK69+AK65</f>
        <v>578280</v>
      </c>
      <c r="AL91" s="164">
        <f>AL90+AL69+AL65</f>
        <v>0</v>
      </c>
      <c r="AM91" s="162">
        <f t="shared" si="41"/>
        <v>578280</v>
      </c>
      <c r="AN91" s="162">
        <f>AN90+AN69+AN65</f>
        <v>6193</v>
      </c>
      <c r="AO91" s="162">
        <f t="shared" si="42"/>
        <v>584473</v>
      </c>
      <c r="AP91" s="162">
        <f>AP90+AP69+AP65</f>
        <v>9696</v>
      </c>
      <c r="AQ91" s="162">
        <f>AQ90+AQ69+AQ65</f>
        <v>594169</v>
      </c>
      <c r="AR91" s="164">
        <f>AR90+AR69+AR65</f>
        <v>13320</v>
      </c>
      <c r="AS91" s="162">
        <f>AS90+AS69+AS65</f>
        <v>607489</v>
      </c>
      <c r="AT91" s="163"/>
      <c r="AU91" s="162">
        <f t="shared" si="45"/>
        <v>607489</v>
      </c>
      <c r="AV91" s="162"/>
      <c r="AW91" s="162">
        <f t="shared" si="46"/>
        <v>607489</v>
      </c>
    </row>
    <row r="92" spans="1:49" ht="15.75" customHeight="1">
      <c r="A92" s="167">
        <v>750</v>
      </c>
      <c r="B92" s="197">
        <v>75011</v>
      </c>
      <c r="C92" s="167">
        <v>4040</v>
      </c>
      <c r="D92" s="198" t="s">
        <v>296</v>
      </c>
      <c r="E92" s="151"/>
      <c r="F92" s="151"/>
      <c r="G92" s="151"/>
      <c r="H92" s="151"/>
      <c r="I92" s="151"/>
      <c r="J92" s="151"/>
      <c r="K92" s="151"/>
      <c r="L92" s="151"/>
      <c r="M92" s="151"/>
      <c r="N92" s="153"/>
      <c r="O92" s="153"/>
      <c r="P92" s="151"/>
      <c r="Q92" s="153"/>
      <c r="R92" s="153"/>
      <c r="S92" s="153"/>
      <c r="T92" s="153"/>
      <c r="U92" s="153"/>
      <c r="V92" s="153"/>
      <c r="W92" s="153"/>
      <c r="X92" s="154"/>
      <c r="Y92" s="157">
        <v>0</v>
      </c>
      <c r="Z92" s="152">
        <v>10062</v>
      </c>
      <c r="AA92" s="152">
        <v>10062</v>
      </c>
      <c r="AB92" s="152"/>
      <c r="AC92" s="152">
        <f t="shared" si="36"/>
        <v>10062</v>
      </c>
      <c r="AD92" s="152"/>
      <c r="AE92" s="152">
        <f t="shared" si="37"/>
        <v>10062</v>
      </c>
      <c r="AF92" s="152"/>
      <c r="AG92" s="152">
        <f t="shared" si="38"/>
        <v>10062</v>
      </c>
      <c r="AH92" s="152"/>
      <c r="AI92" s="152">
        <f t="shared" si="39"/>
        <v>10062</v>
      </c>
      <c r="AJ92" s="152"/>
      <c r="AK92" s="152">
        <f t="shared" si="40"/>
        <v>10062</v>
      </c>
      <c r="AL92" s="154"/>
      <c r="AM92" s="152">
        <f t="shared" si="41"/>
        <v>10062</v>
      </c>
      <c r="AN92" s="152"/>
      <c r="AO92" s="152">
        <f t="shared" si="42"/>
        <v>10062</v>
      </c>
      <c r="AP92" s="152"/>
      <c r="AQ92" s="152">
        <f t="shared" si="43"/>
        <v>10062</v>
      </c>
      <c r="AR92" s="154"/>
      <c r="AS92" s="152">
        <f t="shared" si="44"/>
        <v>10062</v>
      </c>
      <c r="AT92" s="150"/>
      <c r="AU92" s="152">
        <f t="shared" si="45"/>
        <v>10062</v>
      </c>
      <c r="AV92" s="152"/>
      <c r="AW92" s="152">
        <f t="shared" si="46"/>
        <v>10062</v>
      </c>
    </row>
    <row r="93" spans="1:49" ht="15.75" customHeight="1">
      <c r="A93" s="156" t="s">
        <v>338</v>
      </c>
      <c r="B93" s="199" t="s">
        <v>106</v>
      </c>
      <c r="C93" s="179">
        <v>4010</v>
      </c>
      <c r="D93" s="177" t="s">
        <v>294</v>
      </c>
      <c r="E93" s="151"/>
      <c r="F93" s="151"/>
      <c r="G93" s="151"/>
      <c r="H93" s="151"/>
      <c r="I93" s="151"/>
      <c r="J93" s="151"/>
      <c r="K93" s="151"/>
      <c r="L93" s="151"/>
      <c r="M93" s="151"/>
      <c r="N93" s="153"/>
      <c r="O93" s="153"/>
      <c r="P93" s="151"/>
      <c r="Q93" s="153"/>
      <c r="R93" s="153"/>
      <c r="S93" s="153"/>
      <c r="T93" s="153"/>
      <c r="U93" s="183" t="e">
        <f>#REF!+#REF!</f>
        <v>#REF!</v>
      </c>
      <c r="V93" s="153">
        <v>103</v>
      </c>
      <c r="W93" s="180">
        <v>111282</v>
      </c>
      <c r="X93" s="154"/>
      <c r="Y93" s="157">
        <f t="shared" si="34"/>
        <v>111282</v>
      </c>
      <c r="Z93" s="152">
        <v>-10062</v>
      </c>
      <c r="AA93" s="152">
        <f t="shared" si="35"/>
        <v>101220</v>
      </c>
      <c r="AB93" s="152"/>
      <c r="AC93" s="152">
        <f t="shared" si="36"/>
        <v>101220</v>
      </c>
      <c r="AD93" s="152"/>
      <c r="AE93" s="152">
        <f t="shared" si="37"/>
        <v>101220</v>
      </c>
      <c r="AF93" s="152">
        <v>3090</v>
      </c>
      <c r="AG93" s="152">
        <f t="shared" si="38"/>
        <v>104310</v>
      </c>
      <c r="AH93" s="152"/>
      <c r="AI93" s="152">
        <f t="shared" si="39"/>
        <v>104310</v>
      </c>
      <c r="AJ93" s="152">
        <v>34033</v>
      </c>
      <c r="AK93" s="152">
        <f t="shared" si="40"/>
        <v>138343</v>
      </c>
      <c r="AL93" s="154">
        <v>3090</v>
      </c>
      <c r="AM93" s="152">
        <f t="shared" si="41"/>
        <v>141433</v>
      </c>
      <c r="AN93" s="152"/>
      <c r="AO93" s="152">
        <f t="shared" si="42"/>
        <v>141433</v>
      </c>
      <c r="AP93" s="152"/>
      <c r="AQ93" s="152">
        <f t="shared" si="43"/>
        <v>141433</v>
      </c>
      <c r="AR93" s="154"/>
      <c r="AS93" s="152">
        <f t="shared" si="44"/>
        <v>141433</v>
      </c>
      <c r="AT93" s="150"/>
      <c r="AU93" s="152">
        <f t="shared" si="45"/>
        <v>141433</v>
      </c>
      <c r="AV93" s="152"/>
      <c r="AW93" s="152">
        <f t="shared" si="46"/>
        <v>141433</v>
      </c>
    </row>
    <row r="94" spans="1:49" ht="15.75" customHeight="1">
      <c r="A94" s="156" t="s">
        <v>111</v>
      </c>
      <c r="B94" s="150"/>
      <c r="C94" s="179">
        <v>4110</v>
      </c>
      <c r="D94" s="177" t="s">
        <v>297</v>
      </c>
      <c r="E94" s="152"/>
      <c r="F94" s="152"/>
      <c r="G94" s="152"/>
      <c r="H94" s="152"/>
      <c r="I94" s="152"/>
      <c r="J94" s="152"/>
      <c r="K94" s="152"/>
      <c r="L94" s="152"/>
      <c r="M94" s="152"/>
      <c r="N94" s="152"/>
      <c r="O94" s="152"/>
      <c r="P94" s="150"/>
      <c r="Q94" s="152"/>
      <c r="R94" s="152"/>
      <c r="S94" s="152"/>
      <c r="T94" s="152"/>
      <c r="U94" s="183" t="e">
        <f>#REF!+#REF!</f>
        <v>#REF!</v>
      </c>
      <c r="V94" s="153">
        <v>-82</v>
      </c>
      <c r="W94" s="180">
        <v>16800</v>
      </c>
      <c r="X94" s="154"/>
      <c r="Y94" s="157">
        <f t="shared" si="34"/>
        <v>16800</v>
      </c>
      <c r="Z94" s="152"/>
      <c r="AA94" s="152">
        <f t="shared" si="35"/>
        <v>16800</v>
      </c>
      <c r="AB94" s="152"/>
      <c r="AC94" s="152">
        <f t="shared" si="36"/>
        <v>16800</v>
      </c>
      <c r="AD94" s="152"/>
      <c r="AE94" s="152">
        <f t="shared" si="37"/>
        <v>16800</v>
      </c>
      <c r="AF94" s="152">
        <v>465</v>
      </c>
      <c r="AG94" s="152">
        <f t="shared" si="38"/>
        <v>17265</v>
      </c>
      <c r="AH94" s="152"/>
      <c r="AI94" s="152">
        <f t="shared" si="39"/>
        <v>17265</v>
      </c>
      <c r="AJ94" s="152">
        <v>5134</v>
      </c>
      <c r="AK94" s="152">
        <f t="shared" si="40"/>
        <v>22399</v>
      </c>
      <c r="AL94" s="154">
        <v>465</v>
      </c>
      <c r="AM94" s="152">
        <f t="shared" si="41"/>
        <v>22864</v>
      </c>
      <c r="AN94" s="152"/>
      <c r="AO94" s="152">
        <f t="shared" si="42"/>
        <v>22864</v>
      </c>
      <c r="AP94" s="152"/>
      <c r="AQ94" s="152">
        <f t="shared" si="43"/>
        <v>22864</v>
      </c>
      <c r="AR94" s="154"/>
      <c r="AS94" s="152">
        <f t="shared" si="44"/>
        <v>22864</v>
      </c>
      <c r="AT94" s="150"/>
      <c r="AU94" s="152">
        <f t="shared" si="45"/>
        <v>22864</v>
      </c>
      <c r="AV94" s="152"/>
      <c r="AW94" s="152">
        <f t="shared" si="46"/>
        <v>22864</v>
      </c>
    </row>
    <row r="95" spans="1:49" ht="15.75" customHeight="1">
      <c r="A95" s="200"/>
      <c r="B95" s="150"/>
      <c r="C95" s="179">
        <v>4120</v>
      </c>
      <c r="D95" s="177" t="s">
        <v>298</v>
      </c>
      <c r="E95" s="153"/>
      <c r="F95" s="153"/>
      <c r="G95" s="153"/>
      <c r="H95" s="153"/>
      <c r="I95" s="153"/>
      <c r="J95" s="153"/>
      <c r="K95" s="153"/>
      <c r="L95" s="153"/>
      <c r="M95" s="153"/>
      <c r="N95" s="153"/>
      <c r="O95" s="153"/>
      <c r="P95" s="151"/>
      <c r="Q95" s="153"/>
      <c r="R95" s="153"/>
      <c r="S95" s="153"/>
      <c r="T95" s="153"/>
      <c r="U95" s="183" t="e">
        <f>#REF!+#REF!</f>
        <v>#REF!</v>
      </c>
      <c r="V95" s="153">
        <v>-21</v>
      </c>
      <c r="W95" s="180">
        <v>2720</v>
      </c>
      <c r="X95" s="154"/>
      <c r="Y95" s="157">
        <f t="shared" si="34"/>
        <v>2720</v>
      </c>
      <c r="Z95" s="152"/>
      <c r="AA95" s="152">
        <f t="shared" si="35"/>
        <v>2720</v>
      </c>
      <c r="AB95" s="152"/>
      <c r="AC95" s="152">
        <f t="shared" si="36"/>
        <v>2720</v>
      </c>
      <c r="AD95" s="152"/>
      <c r="AE95" s="152">
        <f t="shared" si="37"/>
        <v>2720</v>
      </c>
      <c r="AF95" s="152">
        <v>75</v>
      </c>
      <c r="AG95" s="152">
        <f t="shared" si="38"/>
        <v>2795</v>
      </c>
      <c r="AH95" s="152"/>
      <c r="AI95" s="152">
        <f t="shared" si="39"/>
        <v>2795</v>
      </c>
      <c r="AJ95" s="152">
        <v>833</v>
      </c>
      <c r="AK95" s="152">
        <f t="shared" si="40"/>
        <v>3628</v>
      </c>
      <c r="AL95" s="154">
        <v>75</v>
      </c>
      <c r="AM95" s="152">
        <f t="shared" si="41"/>
        <v>3703</v>
      </c>
      <c r="AN95" s="152"/>
      <c r="AO95" s="152">
        <f t="shared" si="42"/>
        <v>3703</v>
      </c>
      <c r="AP95" s="152"/>
      <c r="AQ95" s="152">
        <f t="shared" si="43"/>
        <v>3703</v>
      </c>
      <c r="AR95" s="154"/>
      <c r="AS95" s="152">
        <f t="shared" si="44"/>
        <v>3703</v>
      </c>
      <c r="AT95" s="150"/>
      <c r="AU95" s="152">
        <f t="shared" si="45"/>
        <v>3703</v>
      </c>
      <c r="AV95" s="152"/>
      <c r="AW95" s="152">
        <f t="shared" si="46"/>
        <v>3703</v>
      </c>
    </row>
    <row r="96" spans="1:49" ht="15.75" customHeight="1">
      <c r="A96" s="156"/>
      <c r="B96" s="201"/>
      <c r="C96" s="202">
        <v>4300</v>
      </c>
      <c r="D96" s="177" t="s">
        <v>284</v>
      </c>
      <c r="E96" s="153"/>
      <c r="F96" s="153"/>
      <c r="G96" s="153"/>
      <c r="H96" s="153"/>
      <c r="I96" s="153"/>
      <c r="J96" s="153"/>
      <c r="K96" s="153"/>
      <c r="L96" s="153"/>
      <c r="M96" s="153"/>
      <c r="N96" s="153"/>
      <c r="O96" s="153"/>
      <c r="P96" s="151"/>
      <c r="Q96" s="153"/>
      <c r="R96" s="153"/>
      <c r="S96" s="153"/>
      <c r="T96" s="153"/>
      <c r="U96" s="183"/>
      <c r="V96" s="153"/>
      <c r="W96" s="180"/>
      <c r="X96" s="154"/>
      <c r="Y96" s="157"/>
      <c r="Z96" s="152"/>
      <c r="AA96" s="152"/>
      <c r="AB96" s="152"/>
      <c r="AC96" s="152"/>
      <c r="AD96" s="152"/>
      <c r="AE96" s="152"/>
      <c r="AF96" s="152"/>
      <c r="AG96" s="152"/>
      <c r="AH96" s="152"/>
      <c r="AI96" s="152"/>
      <c r="AJ96" s="152"/>
      <c r="AK96" s="152"/>
      <c r="AL96" s="154"/>
      <c r="AM96" s="152">
        <v>0</v>
      </c>
      <c r="AN96" s="152">
        <v>44000</v>
      </c>
      <c r="AO96" s="152">
        <v>44000</v>
      </c>
      <c r="AP96" s="152"/>
      <c r="AQ96" s="152">
        <f t="shared" si="43"/>
        <v>44000</v>
      </c>
      <c r="AR96" s="154"/>
      <c r="AS96" s="152">
        <f t="shared" si="44"/>
        <v>44000</v>
      </c>
      <c r="AT96" s="150"/>
      <c r="AU96" s="152">
        <f t="shared" si="45"/>
        <v>44000</v>
      </c>
      <c r="AV96" s="152"/>
      <c r="AW96" s="152">
        <f t="shared" si="46"/>
        <v>44000</v>
      </c>
    </row>
    <row r="97" spans="1:49" s="165" customFormat="1" ht="15.75" customHeight="1">
      <c r="A97" s="191"/>
      <c r="B97" s="159" t="s">
        <v>339</v>
      </c>
      <c r="C97" s="160"/>
      <c r="D97" s="159"/>
      <c r="E97" s="161">
        <f>SUM(E94:E95)</f>
        <v>0</v>
      </c>
      <c r="F97" s="161"/>
      <c r="G97" s="161">
        <f>SUM(G94:G95)</f>
        <v>0</v>
      </c>
      <c r="H97" s="161"/>
      <c r="I97" s="161">
        <f>SUM(I94:I95)</f>
        <v>0</v>
      </c>
      <c r="J97" s="161"/>
      <c r="K97" s="161">
        <f>SUM(K94:K95)</f>
        <v>0</v>
      </c>
      <c r="L97" s="161"/>
      <c r="M97" s="161">
        <f>SUM(M94:M95)</f>
        <v>0</v>
      </c>
      <c r="N97" s="161">
        <f>SUM(N94:N95)</f>
        <v>0</v>
      </c>
      <c r="O97" s="161">
        <f>SUM(O94:O95)</f>
        <v>0</v>
      </c>
      <c r="P97" s="159"/>
      <c r="Q97" s="162">
        <f aca="true" t="shared" si="50" ref="Q97:Q158">O97+P97</f>
        <v>0</v>
      </c>
      <c r="R97" s="162"/>
      <c r="S97" s="162">
        <f aca="true" t="shared" si="51" ref="S97:S158">Q97+R97</f>
        <v>0</v>
      </c>
      <c r="T97" s="162"/>
      <c r="U97" s="162">
        <f aca="true" t="shared" si="52" ref="U97:U158">S97+T97</f>
        <v>0</v>
      </c>
      <c r="V97" s="162">
        <f>SUM(V93:V95)</f>
        <v>0</v>
      </c>
      <c r="W97" s="162">
        <f>SUM(W93:W95)</f>
        <v>130802</v>
      </c>
      <c r="X97" s="162"/>
      <c r="Y97" s="164">
        <f t="shared" si="34"/>
        <v>130802</v>
      </c>
      <c r="Z97" s="162">
        <f>SUM(Z92:Z95)</f>
        <v>0</v>
      </c>
      <c r="AA97" s="162">
        <f>SUM(AA92:AA95)</f>
        <v>130802</v>
      </c>
      <c r="AB97" s="162"/>
      <c r="AC97" s="162">
        <f t="shared" si="36"/>
        <v>130802</v>
      </c>
      <c r="AD97" s="162"/>
      <c r="AE97" s="162">
        <f t="shared" si="37"/>
        <v>130802</v>
      </c>
      <c r="AF97" s="162">
        <f>SUM(AF93:AF95)</f>
        <v>3630</v>
      </c>
      <c r="AG97" s="162">
        <f t="shared" si="38"/>
        <v>134432</v>
      </c>
      <c r="AH97" s="162"/>
      <c r="AI97" s="162">
        <f t="shared" si="39"/>
        <v>134432</v>
      </c>
      <c r="AJ97" s="162">
        <f>SUM(AJ93:AJ95)</f>
        <v>40000</v>
      </c>
      <c r="AK97" s="162">
        <f t="shared" si="40"/>
        <v>174432</v>
      </c>
      <c r="AL97" s="164">
        <f>SUM(AL93:AL95)</f>
        <v>3630</v>
      </c>
      <c r="AM97" s="162">
        <f t="shared" si="41"/>
        <v>178062</v>
      </c>
      <c r="AN97" s="162">
        <f>SUM(AN92:AN96)</f>
        <v>44000</v>
      </c>
      <c r="AO97" s="162">
        <f t="shared" si="42"/>
        <v>222062</v>
      </c>
      <c r="AP97" s="162"/>
      <c r="AQ97" s="162">
        <f>SUM(AQ92:AQ96)</f>
        <v>222062</v>
      </c>
      <c r="AR97" s="164"/>
      <c r="AS97" s="162">
        <f t="shared" si="44"/>
        <v>222062</v>
      </c>
      <c r="AT97" s="163"/>
      <c r="AU97" s="162">
        <f>SUM(AU92:AU96)</f>
        <v>222062</v>
      </c>
      <c r="AV97" s="162"/>
      <c r="AW97" s="162">
        <f t="shared" si="46"/>
        <v>222062</v>
      </c>
    </row>
    <row r="98" spans="1:49" ht="15.75" customHeight="1">
      <c r="A98" s="156"/>
      <c r="B98" s="197">
        <v>75019</v>
      </c>
      <c r="C98" s="203">
        <v>3030</v>
      </c>
      <c r="D98" s="204" t="s">
        <v>340</v>
      </c>
      <c r="E98" s="153">
        <v>210000</v>
      </c>
      <c r="F98" s="186"/>
      <c r="G98" s="153">
        <f aca="true" t="shared" si="53" ref="G98:G108">E98+F98</f>
        <v>210000</v>
      </c>
      <c r="H98" s="186"/>
      <c r="I98" s="153">
        <f aca="true" t="shared" si="54" ref="I98:I108">G98+H98</f>
        <v>210000</v>
      </c>
      <c r="J98" s="153"/>
      <c r="K98" s="153">
        <f aca="true" t="shared" si="55" ref="K98:K108">I98+J98</f>
        <v>210000</v>
      </c>
      <c r="L98" s="153"/>
      <c r="M98" s="153">
        <f aca="true" t="shared" si="56" ref="M98:M108">K98+L98</f>
        <v>210000</v>
      </c>
      <c r="N98" s="153"/>
      <c r="O98" s="153">
        <f aca="true" t="shared" si="57" ref="O98:O160">M98+N98</f>
        <v>210000</v>
      </c>
      <c r="P98" s="151"/>
      <c r="Q98" s="153">
        <f t="shared" si="50"/>
        <v>210000</v>
      </c>
      <c r="R98" s="153"/>
      <c r="S98" s="153">
        <f t="shared" si="51"/>
        <v>210000</v>
      </c>
      <c r="T98" s="152"/>
      <c r="U98" s="152">
        <f t="shared" si="52"/>
        <v>210000</v>
      </c>
      <c r="V98" s="152"/>
      <c r="W98" s="152">
        <v>288000</v>
      </c>
      <c r="X98" s="154"/>
      <c r="Y98" s="157">
        <f t="shared" si="34"/>
        <v>288000</v>
      </c>
      <c r="Z98" s="152"/>
      <c r="AA98" s="152">
        <f t="shared" si="35"/>
        <v>288000</v>
      </c>
      <c r="AB98" s="152"/>
      <c r="AC98" s="152">
        <f t="shared" si="36"/>
        <v>288000</v>
      </c>
      <c r="AD98" s="152"/>
      <c r="AE98" s="152">
        <f t="shared" si="37"/>
        <v>288000</v>
      </c>
      <c r="AF98" s="152"/>
      <c r="AG98" s="152">
        <f t="shared" si="38"/>
        <v>288000</v>
      </c>
      <c r="AH98" s="152"/>
      <c r="AI98" s="152">
        <f t="shared" si="39"/>
        <v>288000</v>
      </c>
      <c r="AJ98" s="152"/>
      <c r="AK98" s="152">
        <f t="shared" si="40"/>
        <v>288000</v>
      </c>
      <c r="AL98" s="154"/>
      <c r="AM98" s="152">
        <f t="shared" si="41"/>
        <v>288000</v>
      </c>
      <c r="AN98" s="152"/>
      <c r="AO98" s="152">
        <f t="shared" si="42"/>
        <v>288000</v>
      </c>
      <c r="AP98" s="152"/>
      <c r="AQ98" s="152">
        <f t="shared" si="43"/>
        <v>288000</v>
      </c>
      <c r="AR98" s="154"/>
      <c r="AS98" s="152">
        <f t="shared" si="44"/>
        <v>288000</v>
      </c>
      <c r="AT98" s="150"/>
      <c r="AU98" s="152">
        <f t="shared" si="45"/>
        <v>288000</v>
      </c>
      <c r="AV98" s="152">
        <v>-8400</v>
      </c>
      <c r="AW98" s="152">
        <f t="shared" si="46"/>
        <v>279600</v>
      </c>
    </row>
    <row r="99" spans="1:49" ht="15.75" customHeight="1">
      <c r="A99" s="156"/>
      <c r="B99" s="174" t="s">
        <v>341</v>
      </c>
      <c r="C99" s="205">
        <v>4170</v>
      </c>
      <c r="D99" s="198" t="s">
        <v>299</v>
      </c>
      <c r="E99" s="152"/>
      <c r="F99" s="157">
        <v>1400</v>
      </c>
      <c r="G99" s="152">
        <f t="shared" si="53"/>
        <v>1400</v>
      </c>
      <c r="H99" s="157"/>
      <c r="I99" s="152">
        <f t="shared" si="54"/>
        <v>1400</v>
      </c>
      <c r="J99" s="152"/>
      <c r="K99" s="152">
        <f t="shared" si="55"/>
        <v>1400</v>
      </c>
      <c r="L99" s="152"/>
      <c r="M99" s="152">
        <f t="shared" si="56"/>
        <v>1400</v>
      </c>
      <c r="N99" s="152"/>
      <c r="O99" s="152">
        <f t="shared" si="57"/>
        <v>1400</v>
      </c>
      <c r="P99" s="150"/>
      <c r="Q99" s="152">
        <f t="shared" si="50"/>
        <v>1400</v>
      </c>
      <c r="R99" s="152"/>
      <c r="S99" s="152">
        <f t="shared" si="51"/>
        <v>1400</v>
      </c>
      <c r="T99" s="152"/>
      <c r="U99" s="152">
        <f t="shared" si="52"/>
        <v>1400</v>
      </c>
      <c r="V99" s="152"/>
      <c r="W99" s="152">
        <v>1500</v>
      </c>
      <c r="X99" s="154"/>
      <c r="Y99" s="157">
        <f t="shared" si="34"/>
        <v>1500</v>
      </c>
      <c r="Z99" s="152"/>
      <c r="AA99" s="152">
        <f t="shared" si="35"/>
        <v>1500</v>
      </c>
      <c r="AB99" s="152"/>
      <c r="AC99" s="152">
        <f t="shared" si="36"/>
        <v>1500</v>
      </c>
      <c r="AD99" s="152"/>
      <c r="AE99" s="152">
        <f t="shared" si="37"/>
        <v>1500</v>
      </c>
      <c r="AF99" s="152"/>
      <c r="AG99" s="152">
        <f t="shared" si="38"/>
        <v>1500</v>
      </c>
      <c r="AH99" s="152"/>
      <c r="AI99" s="152">
        <f t="shared" si="39"/>
        <v>1500</v>
      </c>
      <c r="AJ99" s="152"/>
      <c r="AK99" s="152">
        <f t="shared" si="40"/>
        <v>1500</v>
      </c>
      <c r="AL99" s="154"/>
      <c r="AM99" s="152">
        <f t="shared" si="41"/>
        <v>1500</v>
      </c>
      <c r="AN99" s="152"/>
      <c r="AO99" s="152">
        <f t="shared" si="42"/>
        <v>1500</v>
      </c>
      <c r="AP99" s="152"/>
      <c r="AQ99" s="152">
        <f t="shared" si="43"/>
        <v>1500</v>
      </c>
      <c r="AR99" s="154"/>
      <c r="AS99" s="152">
        <f t="shared" si="44"/>
        <v>1500</v>
      </c>
      <c r="AT99" s="150"/>
      <c r="AU99" s="152">
        <f t="shared" si="45"/>
        <v>1500</v>
      </c>
      <c r="AV99" s="152"/>
      <c r="AW99" s="152">
        <f t="shared" si="46"/>
        <v>1500</v>
      </c>
    </row>
    <row r="100" spans="1:49" ht="15.75" customHeight="1">
      <c r="A100" s="156"/>
      <c r="B100" s="174"/>
      <c r="C100" s="205">
        <v>4210</v>
      </c>
      <c r="D100" s="198" t="s">
        <v>300</v>
      </c>
      <c r="E100" s="152">
        <v>14000</v>
      </c>
      <c r="F100" s="157"/>
      <c r="G100" s="152">
        <f t="shared" si="53"/>
        <v>14000</v>
      </c>
      <c r="H100" s="157"/>
      <c r="I100" s="152">
        <f t="shared" si="54"/>
        <v>14000</v>
      </c>
      <c r="J100" s="152"/>
      <c r="K100" s="152">
        <f t="shared" si="55"/>
        <v>14000</v>
      </c>
      <c r="L100" s="152"/>
      <c r="M100" s="152">
        <f t="shared" si="56"/>
        <v>14000</v>
      </c>
      <c r="N100" s="152"/>
      <c r="O100" s="152">
        <f t="shared" si="57"/>
        <v>14000</v>
      </c>
      <c r="P100" s="150"/>
      <c r="Q100" s="152">
        <f t="shared" si="50"/>
        <v>14000</v>
      </c>
      <c r="R100" s="152">
        <v>-5000</v>
      </c>
      <c r="S100" s="152">
        <f t="shared" si="51"/>
        <v>9000</v>
      </c>
      <c r="T100" s="150"/>
      <c r="U100" s="152">
        <f t="shared" si="52"/>
        <v>9000</v>
      </c>
      <c r="V100" s="152"/>
      <c r="W100" s="152">
        <v>4000</v>
      </c>
      <c r="X100" s="154"/>
      <c r="Y100" s="157">
        <f t="shared" si="34"/>
        <v>4000</v>
      </c>
      <c r="Z100" s="152">
        <v>-500</v>
      </c>
      <c r="AA100" s="152">
        <f t="shared" si="35"/>
        <v>3500</v>
      </c>
      <c r="AB100" s="152"/>
      <c r="AC100" s="152">
        <f t="shared" si="36"/>
        <v>3500</v>
      </c>
      <c r="AD100" s="152"/>
      <c r="AE100" s="152">
        <f t="shared" si="37"/>
        <v>3500</v>
      </c>
      <c r="AF100" s="152"/>
      <c r="AG100" s="152">
        <f t="shared" si="38"/>
        <v>3500</v>
      </c>
      <c r="AH100" s="152"/>
      <c r="AI100" s="152">
        <f t="shared" si="39"/>
        <v>3500</v>
      </c>
      <c r="AJ100" s="152"/>
      <c r="AK100" s="152">
        <f t="shared" si="40"/>
        <v>3500</v>
      </c>
      <c r="AL100" s="154"/>
      <c r="AM100" s="152">
        <f t="shared" si="41"/>
        <v>3500</v>
      </c>
      <c r="AN100" s="152"/>
      <c r="AO100" s="152">
        <f t="shared" si="42"/>
        <v>3500</v>
      </c>
      <c r="AP100" s="152"/>
      <c r="AQ100" s="152">
        <f t="shared" si="43"/>
        <v>3500</v>
      </c>
      <c r="AR100" s="154"/>
      <c r="AS100" s="152">
        <f t="shared" si="44"/>
        <v>3500</v>
      </c>
      <c r="AT100" s="150"/>
      <c r="AU100" s="152">
        <f t="shared" si="45"/>
        <v>3500</v>
      </c>
      <c r="AV100" s="152">
        <v>8400</v>
      </c>
      <c r="AW100" s="152">
        <f t="shared" si="46"/>
        <v>11900</v>
      </c>
    </row>
    <row r="101" spans="1:49" ht="15.75" customHeight="1">
      <c r="A101" s="156"/>
      <c r="B101" s="174"/>
      <c r="C101" s="205">
        <v>4270</v>
      </c>
      <c r="D101" s="198" t="s">
        <v>303</v>
      </c>
      <c r="E101" s="152"/>
      <c r="F101" s="157"/>
      <c r="G101" s="152"/>
      <c r="H101" s="157"/>
      <c r="I101" s="152"/>
      <c r="J101" s="152"/>
      <c r="K101" s="152"/>
      <c r="L101" s="152"/>
      <c r="M101" s="152"/>
      <c r="N101" s="152"/>
      <c r="O101" s="152"/>
      <c r="P101" s="150"/>
      <c r="Q101" s="152"/>
      <c r="R101" s="152"/>
      <c r="S101" s="152"/>
      <c r="T101" s="150"/>
      <c r="U101" s="152">
        <v>0</v>
      </c>
      <c r="V101" s="152">
        <v>600</v>
      </c>
      <c r="W101" s="152">
        <v>500</v>
      </c>
      <c r="X101" s="154"/>
      <c r="Y101" s="157">
        <f t="shared" si="34"/>
        <v>500</v>
      </c>
      <c r="Z101" s="152"/>
      <c r="AA101" s="152">
        <f t="shared" si="35"/>
        <v>500</v>
      </c>
      <c r="AB101" s="152"/>
      <c r="AC101" s="152">
        <f t="shared" si="36"/>
        <v>500</v>
      </c>
      <c r="AD101" s="152"/>
      <c r="AE101" s="152">
        <f t="shared" si="37"/>
        <v>500</v>
      </c>
      <c r="AF101" s="152"/>
      <c r="AG101" s="152">
        <f t="shared" si="38"/>
        <v>500</v>
      </c>
      <c r="AH101" s="152"/>
      <c r="AI101" s="152">
        <f t="shared" si="39"/>
        <v>500</v>
      </c>
      <c r="AJ101" s="152"/>
      <c r="AK101" s="152">
        <f t="shared" si="40"/>
        <v>500</v>
      </c>
      <c r="AL101" s="154"/>
      <c r="AM101" s="152">
        <f t="shared" si="41"/>
        <v>500</v>
      </c>
      <c r="AN101" s="152"/>
      <c r="AO101" s="152">
        <f t="shared" si="42"/>
        <v>500</v>
      </c>
      <c r="AP101" s="152"/>
      <c r="AQ101" s="152">
        <f t="shared" si="43"/>
        <v>500</v>
      </c>
      <c r="AR101" s="154"/>
      <c r="AS101" s="152">
        <f t="shared" si="44"/>
        <v>500</v>
      </c>
      <c r="AT101" s="150"/>
      <c r="AU101" s="152">
        <f t="shared" si="45"/>
        <v>500</v>
      </c>
      <c r="AV101" s="152"/>
      <c r="AW101" s="152">
        <f t="shared" si="46"/>
        <v>500</v>
      </c>
    </row>
    <row r="102" spans="1:49" ht="15.75" customHeight="1">
      <c r="A102" s="156"/>
      <c r="B102" s="174"/>
      <c r="C102" s="205">
        <v>4300</v>
      </c>
      <c r="D102" s="198" t="s">
        <v>284</v>
      </c>
      <c r="E102" s="152"/>
      <c r="F102" s="157"/>
      <c r="G102" s="152"/>
      <c r="H102" s="157"/>
      <c r="I102" s="152"/>
      <c r="J102" s="152"/>
      <c r="K102" s="152"/>
      <c r="L102" s="152"/>
      <c r="M102" s="152"/>
      <c r="N102" s="152"/>
      <c r="O102" s="152"/>
      <c r="P102" s="150"/>
      <c r="Q102" s="152"/>
      <c r="R102" s="152"/>
      <c r="S102" s="152"/>
      <c r="T102" s="150"/>
      <c r="U102" s="152"/>
      <c r="V102" s="152"/>
      <c r="W102" s="152">
        <v>19000</v>
      </c>
      <c r="X102" s="154"/>
      <c r="Y102" s="157">
        <f t="shared" si="34"/>
        <v>19000</v>
      </c>
      <c r="Z102" s="152"/>
      <c r="AA102" s="152">
        <f t="shared" si="35"/>
        <v>19000</v>
      </c>
      <c r="AB102" s="152"/>
      <c r="AC102" s="152">
        <f t="shared" si="36"/>
        <v>19000</v>
      </c>
      <c r="AD102" s="152"/>
      <c r="AE102" s="152">
        <f t="shared" si="37"/>
        <v>19000</v>
      </c>
      <c r="AF102" s="152"/>
      <c r="AG102" s="152">
        <f t="shared" si="38"/>
        <v>19000</v>
      </c>
      <c r="AH102" s="152"/>
      <c r="AI102" s="152">
        <f t="shared" si="39"/>
        <v>19000</v>
      </c>
      <c r="AJ102" s="152"/>
      <c r="AK102" s="152">
        <f t="shared" si="40"/>
        <v>19000</v>
      </c>
      <c r="AL102" s="154"/>
      <c r="AM102" s="152">
        <f t="shared" si="41"/>
        <v>19000</v>
      </c>
      <c r="AN102" s="152"/>
      <c r="AO102" s="152">
        <f t="shared" si="42"/>
        <v>19000</v>
      </c>
      <c r="AP102" s="152"/>
      <c r="AQ102" s="152">
        <f t="shared" si="43"/>
        <v>19000</v>
      </c>
      <c r="AR102" s="154"/>
      <c r="AS102" s="152">
        <f t="shared" si="44"/>
        <v>19000</v>
      </c>
      <c r="AT102" s="150"/>
      <c r="AU102" s="152">
        <f t="shared" si="45"/>
        <v>19000</v>
      </c>
      <c r="AV102" s="152"/>
      <c r="AW102" s="152">
        <f t="shared" si="46"/>
        <v>19000</v>
      </c>
    </row>
    <row r="103" spans="1:49" ht="15.75" customHeight="1">
      <c r="A103" s="156"/>
      <c r="B103" s="174"/>
      <c r="C103" s="205">
        <v>4360</v>
      </c>
      <c r="D103" s="176" t="s">
        <v>306</v>
      </c>
      <c r="E103" s="152"/>
      <c r="F103" s="157"/>
      <c r="G103" s="152"/>
      <c r="H103" s="157"/>
      <c r="I103" s="152"/>
      <c r="J103" s="152"/>
      <c r="K103" s="152"/>
      <c r="L103" s="152"/>
      <c r="M103" s="152"/>
      <c r="N103" s="152"/>
      <c r="O103" s="152"/>
      <c r="P103" s="150"/>
      <c r="Q103" s="152"/>
      <c r="R103" s="152"/>
      <c r="S103" s="152"/>
      <c r="T103" s="150"/>
      <c r="U103" s="152"/>
      <c r="V103" s="152"/>
      <c r="W103" s="152">
        <v>500</v>
      </c>
      <c r="X103" s="154"/>
      <c r="Y103" s="157">
        <f t="shared" si="34"/>
        <v>500</v>
      </c>
      <c r="Z103" s="152"/>
      <c r="AA103" s="152">
        <f t="shared" si="35"/>
        <v>500</v>
      </c>
      <c r="AB103" s="152"/>
      <c r="AC103" s="152">
        <f t="shared" si="36"/>
        <v>500</v>
      </c>
      <c r="AD103" s="152"/>
      <c r="AE103" s="152">
        <f t="shared" si="37"/>
        <v>500</v>
      </c>
      <c r="AF103" s="152"/>
      <c r="AG103" s="152">
        <f t="shared" si="38"/>
        <v>500</v>
      </c>
      <c r="AH103" s="152"/>
      <c r="AI103" s="152">
        <f t="shared" si="39"/>
        <v>500</v>
      </c>
      <c r="AJ103" s="152"/>
      <c r="AK103" s="152">
        <f t="shared" si="40"/>
        <v>500</v>
      </c>
      <c r="AL103" s="154"/>
      <c r="AM103" s="152">
        <f t="shared" si="41"/>
        <v>500</v>
      </c>
      <c r="AN103" s="152"/>
      <c r="AO103" s="152">
        <f t="shared" si="42"/>
        <v>500</v>
      </c>
      <c r="AP103" s="152"/>
      <c r="AQ103" s="152">
        <f t="shared" si="43"/>
        <v>500</v>
      </c>
      <c r="AR103" s="154"/>
      <c r="AS103" s="152">
        <f t="shared" si="44"/>
        <v>500</v>
      </c>
      <c r="AT103" s="150"/>
      <c r="AU103" s="152">
        <f t="shared" si="45"/>
        <v>500</v>
      </c>
      <c r="AV103" s="152"/>
      <c r="AW103" s="152">
        <f t="shared" si="46"/>
        <v>500</v>
      </c>
    </row>
    <row r="104" spans="1:49" ht="15.75" customHeight="1">
      <c r="A104" s="156"/>
      <c r="B104" s="174"/>
      <c r="C104" s="205">
        <v>4410</v>
      </c>
      <c r="D104" s="198" t="s">
        <v>308</v>
      </c>
      <c r="E104" s="152"/>
      <c r="F104" s="157"/>
      <c r="G104" s="152"/>
      <c r="H104" s="157"/>
      <c r="I104" s="152"/>
      <c r="J104" s="152"/>
      <c r="K104" s="152"/>
      <c r="L104" s="152"/>
      <c r="M104" s="152"/>
      <c r="N104" s="152"/>
      <c r="O104" s="152"/>
      <c r="P104" s="150"/>
      <c r="Q104" s="152"/>
      <c r="R104" s="152"/>
      <c r="S104" s="152"/>
      <c r="T104" s="150"/>
      <c r="U104" s="152"/>
      <c r="V104" s="152"/>
      <c r="W104" s="152">
        <v>200</v>
      </c>
      <c r="X104" s="154"/>
      <c r="Y104" s="157">
        <f t="shared" si="34"/>
        <v>200</v>
      </c>
      <c r="Z104" s="152"/>
      <c r="AA104" s="152">
        <f t="shared" si="35"/>
        <v>200</v>
      </c>
      <c r="AB104" s="152"/>
      <c r="AC104" s="152">
        <f t="shared" si="36"/>
        <v>200</v>
      </c>
      <c r="AD104" s="152"/>
      <c r="AE104" s="152">
        <f t="shared" si="37"/>
        <v>200</v>
      </c>
      <c r="AF104" s="152"/>
      <c r="AG104" s="152">
        <f t="shared" si="38"/>
        <v>200</v>
      </c>
      <c r="AH104" s="152"/>
      <c r="AI104" s="152">
        <f t="shared" si="39"/>
        <v>200</v>
      </c>
      <c r="AJ104" s="152"/>
      <c r="AK104" s="152">
        <f t="shared" si="40"/>
        <v>200</v>
      </c>
      <c r="AL104" s="154"/>
      <c r="AM104" s="152">
        <f t="shared" si="41"/>
        <v>200</v>
      </c>
      <c r="AN104" s="152"/>
      <c r="AO104" s="152">
        <f t="shared" si="42"/>
        <v>200</v>
      </c>
      <c r="AP104" s="152"/>
      <c r="AQ104" s="152">
        <f t="shared" si="43"/>
        <v>200</v>
      </c>
      <c r="AR104" s="154"/>
      <c r="AS104" s="152">
        <f t="shared" si="44"/>
        <v>200</v>
      </c>
      <c r="AT104" s="150"/>
      <c r="AU104" s="152">
        <f t="shared" si="45"/>
        <v>200</v>
      </c>
      <c r="AV104" s="152"/>
      <c r="AW104" s="152">
        <f t="shared" si="46"/>
        <v>200</v>
      </c>
    </row>
    <row r="105" spans="1:49" ht="15.75" customHeight="1">
      <c r="A105" s="156"/>
      <c r="B105" s="150"/>
      <c r="C105" s="205">
        <v>4420</v>
      </c>
      <c r="D105" s="198" t="s">
        <v>342</v>
      </c>
      <c r="E105" s="152">
        <v>14000</v>
      </c>
      <c r="F105" s="157">
        <v>-1400</v>
      </c>
      <c r="G105" s="152">
        <f t="shared" si="53"/>
        <v>12600</v>
      </c>
      <c r="H105" s="157"/>
      <c r="I105" s="152">
        <f t="shared" si="54"/>
        <v>12600</v>
      </c>
      <c r="J105" s="152"/>
      <c r="K105" s="152">
        <f t="shared" si="55"/>
        <v>12600</v>
      </c>
      <c r="L105" s="152"/>
      <c r="M105" s="152">
        <f t="shared" si="56"/>
        <v>12600</v>
      </c>
      <c r="N105" s="152"/>
      <c r="O105" s="152">
        <f t="shared" si="57"/>
        <v>12600</v>
      </c>
      <c r="P105" s="150"/>
      <c r="Q105" s="152">
        <f t="shared" si="50"/>
        <v>12600</v>
      </c>
      <c r="R105" s="152"/>
      <c r="S105" s="152">
        <f t="shared" si="51"/>
        <v>12600</v>
      </c>
      <c r="T105" s="150"/>
      <c r="U105" s="152">
        <f t="shared" si="52"/>
        <v>12600</v>
      </c>
      <c r="V105" s="152">
        <v>-600</v>
      </c>
      <c r="W105" s="152">
        <v>100</v>
      </c>
      <c r="X105" s="154"/>
      <c r="Y105" s="157">
        <f t="shared" si="34"/>
        <v>100</v>
      </c>
      <c r="Z105" s="152"/>
      <c r="AA105" s="152">
        <f t="shared" si="35"/>
        <v>100</v>
      </c>
      <c r="AB105" s="152"/>
      <c r="AC105" s="152">
        <f t="shared" si="36"/>
        <v>100</v>
      </c>
      <c r="AD105" s="152"/>
      <c r="AE105" s="152">
        <f t="shared" si="37"/>
        <v>100</v>
      </c>
      <c r="AF105" s="152"/>
      <c r="AG105" s="152">
        <f t="shared" si="38"/>
        <v>100</v>
      </c>
      <c r="AH105" s="152"/>
      <c r="AI105" s="152">
        <f t="shared" si="39"/>
        <v>100</v>
      </c>
      <c r="AJ105" s="152"/>
      <c r="AK105" s="152">
        <f t="shared" si="40"/>
        <v>100</v>
      </c>
      <c r="AL105" s="154"/>
      <c r="AM105" s="152">
        <f t="shared" si="41"/>
        <v>100</v>
      </c>
      <c r="AN105" s="152"/>
      <c r="AO105" s="152">
        <f t="shared" si="42"/>
        <v>100</v>
      </c>
      <c r="AP105" s="152"/>
      <c r="AQ105" s="152">
        <f t="shared" si="43"/>
        <v>100</v>
      </c>
      <c r="AR105" s="154"/>
      <c r="AS105" s="152">
        <f t="shared" si="44"/>
        <v>100</v>
      </c>
      <c r="AT105" s="150"/>
      <c r="AU105" s="152">
        <f t="shared" si="45"/>
        <v>100</v>
      </c>
      <c r="AV105" s="152"/>
      <c r="AW105" s="152">
        <f t="shared" si="46"/>
        <v>100</v>
      </c>
    </row>
    <row r="106" spans="1:49" ht="15.75" customHeight="1">
      <c r="A106" s="156"/>
      <c r="B106" s="150"/>
      <c r="C106" s="205">
        <v>4700</v>
      </c>
      <c r="D106" s="206" t="s">
        <v>343</v>
      </c>
      <c r="E106" s="152"/>
      <c r="F106" s="157"/>
      <c r="G106" s="152"/>
      <c r="H106" s="157"/>
      <c r="I106" s="152"/>
      <c r="J106" s="152"/>
      <c r="K106" s="152"/>
      <c r="L106" s="152"/>
      <c r="M106" s="152"/>
      <c r="N106" s="152"/>
      <c r="O106" s="152"/>
      <c r="P106" s="150"/>
      <c r="Q106" s="152"/>
      <c r="R106" s="152"/>
      <c r="S106" s="152"/>
      <c r="T106" s="150"/>
      <c r="U106" s="152"/>
      <c r="V106" s="152"/>
      <c r="W106" s="152">
        <v>3000</v>
      </c>
      <c r="X106" s="154"/>
      <c r="Y106" s="157">
        <f t="shared" si="34"/>
        <v>3000</v>
      </c>
      <c r="Z106" s="152"/>
      <c r="AA106" s="152">
        <f t="shared" si="35"/>
        <v>3000</v>
      </c>
      <c r="AB106" s="152"/>
      <c r="AC106" s="152">
        <f t="shared" si="36"/>
        <v>3000</v>
      </c>
      <c r="AD106" s="152"/>
      <c r="AE106" s="152">
        <f t="shared" si="37"/>
        <v>3000</v>
      </c>
      <c r="AF106" s="152"/>
      <c r="AG106" s="152">
        <f t="shared" si="38"/>
        <v>3000</v>
      </c>
      <c r="AH106" s="152"/>
      <c r="AI106" s="152">
        <f t="shared" si="39"/>
        <v>3000</v>
      </c>
      <c r="AJ106" s="152"/>
      <c r="AK106" s="152">
        <f t="shared" si="40"/>
        <v>3000</v>
      </c>
      <c r="AL106" s="154"/>
      <c r="AM106" s="152">
        <f t="shared" si="41"/>
        <v>3000</v>
      </c>
      <c r="AN106" s="152"/>
      <c r="AO106" s="152">
        <f t="shared" si="42"/>
        <v>3000</v>
      </c>
      <c r="AP106" s="152"/>
      <c r="AQ106" s="152">
        <f t="shared" si="43"/>
        <v>3000</v>
      </c>
      <c r="AR106" s="154"/>
      <c r="AS106" s="152">
        <f t="shared" si="44"/>
        <v>3000</v>
      </c>
      <c r="AT106" s="150"/>
      <c r="AU106" s="152">
        <f t="shared" si="45"/>
        <v>3000</v>
      </c>
      <c r="AV106" s="152"/>
      <c r="AW106" s="152">
        <f t="shared" si="46"/>
        <v>3000</v>
      </c>
    </row>
    <row r="107" spans="1:49" ht="15.75" customHeight="1">
      <c r="A107" s="156"/>
      <c r="B107" s="150"/>
      <c r="C107" s="205">
        <v>4740</v>
      </c>
      <c r="D107" s="178" t="s">
        <v>315</v>
      </c>
      <c r="E107" s="152">
        <v>1000</v>
      </c>
      <c r="F107" s="157"/>
      <c r="G107" s="152">
        <f t="shared" si="53"/>
        <v>1000</v>
      </c>
      <c r="H107" s="157"/>
      <c r="I107" s="152">
        <f t="shared" si="54"/>
        <v>1000</v>
      </c>
      <c r="J107" s="152"/>
      <c r="K107" s="152">
        <f t="shared" si="55"/>
        <v>1000</v>
      </c>
      <c r="L107" s="152"/>
      <c r="M107" s="152">
        <f t="shared" si="56"/>
        <v>1000</v>
      </c>
      <c r="N107" s="152"/>
      <c r="O107" s="152">
        <f t="shared" si="57"/>
        <v>1000</v>
      </c>
      <c r="P107" s="150"/>
      <c r="Q107" s="152">
        <f t="shared" si="50"/>
        <v>1000</v>
      </c>
      <c r="R107" s="152"/>
      <c r="S107" s="152">
        <f t="shared" si="51"/>
        <v>1000</v>
      </c>
      <c r="T107" s="150"/>
      <c r="U107" s="152">
        <f t="shared" si="52"/>
        <v>1000</v>
      </c>
      <c r="V107" s="152"/>
      <c r="W107" s="152">
        <v>1000</v>
      </c>
      <c r="X107" s="154"/>
      <c r="Y107" s="157">
        <f t="shared" si="34"/>
        <v>1000</v>
      </c>
      <c r="Z107" s="152"/>
      <c r="AA107" s="152">
        <f t="shared" si="35"/>
        <v>1000</v>
      </c>
      <c r="AB107" s="152"/>
      <c r="AC107" s="152">
        <f t="shared" si="36"/>
        <v>1000</v>
      </c>
      <c r="AD107" s="152"/>
      <c r="AE107" s="152">
        <f t="shared" si="37"/>
        <v>1000</v>
      </c>
      <c r="AF107" s="152"/>
      <c r="AG107" s="152">
        <f t="shared" si="38"/>
        <v>1000</v>
      </c>
      <c r="AH107" s="152"/>
      <c r="AI107" s="152">
        <f t="shared" si="39"/>
        <v>1000</v>
      </c>
      <c r="AJ107" s="152"/>
      <c r="AK107" s="152">
        <f t="shared" si="40"/>
        <v>1000</v>
      </c>
      <c r="AL107" s="154"/>
      <c r="AM107" s="152">
        <f t="shared" si="41"/>
        <v>1000</v>
      </c>
      <c r="AN107" s="152"/>
      <c r="AO107" s="152">
        <f t="shared" si="42"/>
        <v>1000</v>
      </c>
      <c r="AP107" s="152"/>
      <c r="AQ107" s="152">
        <f t="shared" si="43"/>
        <v>1000</v>
      </c>
      <c r="AR107" s="154"/>
      <c r="AS107" s="152">
        <f t="shared" si="44"/>
        <v>1000</v>
      </c>
      <c r="AT107" s="150"/>
      <c r="AU107" s="152">
        <f t="shared" si="45"/>
        <v>1000</v>
      </c>
      <c r="AV107" s="152"/>
      <c r="AW107" s="152">
        <f t="shared" si="46"/>
        <v>1000</v>
      </c>
    </row>
    <row r="108" spans="1:49" ht="15.75" customHeight="1">
      <c r="A108" s="156"/>
      <c r="B108" s="150"/>
      <c r="C108" s="205">
        <v>4750</v>
      </c>
      <c r="D108" s="176" t="s">
        <v>316</v>
      </c>
      <c r="E108" s="152">
        <v>1000</v>
      </c>
      <c r="F108" s="157"/>
      <c r="G108" s="189">
        <f t="shared" si="53"/>
        <v>1000</v>
      </c>
      <c r="H108" s="157"/>
      <c r="I108" s="189">
        <f t="shared" si="54"/>
        <v>1000</v>
      </c>
      <c r="J108" s="189"/>
      <c r="K108" s="189">
        <f t="shared" si="55"/>
        <v>1000</v>
      </c>
      <c r="L108" s="189"/>
      <c r="M108" s="189">
        <f t="shared" si="56"/>
        <v>1000</v>
      </c>
      <c r="N108" s="152"/>
      <c r="O108" s="152">
        <f t="shared" si="57"/>
        <v>1000</v>
      </c>
      <c r="P108" s="150"/>
      <c r="Q108" s="152">
        <f t="shared" si="50"/>
        <v>1000</v>
      </c>
      <c r="R108" s="152">
        <v>5000</v>
      </c>
      <c r="S108" s="152">
        <f t="shared" si="51"/>
        <v>6000</v>
      </c>
      <c r="T108" s="150"/>
      <c r="U108" s="152">
        <f t="shared" si="52"/>
        <v>6000</v>
      </c>
      <c r="V108" s="152"/>
      <c r="W108" s="152">
        <v>200</v>
      </c>
      <c r="X108" s="154"/>
      <c r="Y108" s="157">
        <f t="shared" si="34"/>
        <v>200</v>
      </c>
      <c r="Z108" s="152">
        <v>500</v>
      </c>
      <c r="AA108" s="152">
        <f t="shared" si="35"/>
        <v>700</v>
      </c>
      <c r="AB108" s="152"/>
      <c r="AC108" s="152">
        <f t="shared" si="36"/>
        <v>700</v>
      </c>
      <c r="AD108" s="152"/>
      <c r="AE108" s="152">
        <f t="shared" si="37"/>
        <v>700</v>
      </c>
      <c r="AF108" s="152"/>
      <c r="AG108" s="152">
        <f t="shared" si="38"/>
        <v>700</v>
      </c>
      <c r="AH108" s="152"/>
      <c r="AI108" s="152">
        <f t="shared" si="39"/>
        <v>700</v>
      </c>
      <c r="AJ108" s="152"/>
      <c r="AK108" s="152">
        <f t="shared" si="40"/>
        <v>700</v>
      </c>
      <c r="AL108" s="154"/>
      <c r="AM108" s="152">
        <f t="shared" si="41"/>
        <v>700</v>
      </c>
      <c r="AN108" s="152"/>
      <c r="AO108" s="152">
        <f t="shared" si="42"/>
        <v>700</v>
      </c>
      <c r="AP108" s="152"/>
      <c r="AQ108" s="152">
        <f t="shared" si="43"/>
        <v>700</v>
      </c>
      <c r="AR108" s="154"/>
      <c r="AS108" s="152">
        <f t="shared" si="44"/>
        <v>700</v>
      </c>
      <c r="AT108" s="150"/>
      <c r="AU108" s="152">
        <f t="shared" si="45"/>
        <v>700</v>
      </c>
      <c r="AV108" s="152"/>
      <c r="AW108" s="152">
        <f t="shared" si="46"/>
        <v>700</v>
      </c>
    </row>
    <row r="109" spans="1:49" s="165" customFormat="1" ht="15.75" customHeight="1">
      <c r="A109" s="191"/>
      <c r="B109" s="207" t="s">
        <v>344</v>
      </c>
      <c r="C109" s="160"/>
      <c r="D109" s="159"/>
      <c r="E109" s="161">
        <f>SUM(E98:E108)</f>
        <v>240000</v>
      </c>
      <c r="F109" s="161">
        <f>SUM(F98:F108)</f>
        <v>0</v>
      </c>
      <c r="G109" s="190">
        <f>SUM(G98:G108)</f>
        <v>240000</v>
      </c>
      <c r="H109" s="161"/>
      <c r="I109" s="190">
        <f>SUM(I98:I108)</f>
        <v>240000</v>
      </c>
      <c r="J109" s="161"/>
      <c r="K109" s="190">
        <f>SUM(K98:K108)</f>
        <v>240000</v>
      </c>
      <c r="L109" s="161"/>
      <c r="M109" s="190">
        <f>SUM(M98:M108)</f>
        <v>240000</v>
      </c>
      <c r="N109" s="161"/>
      <c r="O109" s="162">
        <f t="shared" si="57"/>
        <v>240000</v>
      </c>
      <c r="P109" s="159"/>
      <c r="Q109" s="162">
        <f t="shared" si="50"/>
        <v>240000</v>
      </c>
      <c r="R109" s="162">
        <v>0</v>
      </c>
      <c r="S109" s="162">
        <f t="shared" si="51"/>
        <v>240000</v>
      </c>
      <c r="T109" s="163"/>
      <c r="U109" s="162">
        <f t="shared" si="52"/>
        <v>240000</v>
      </c>
      <c r="V109" s="162">
        <v>0</v>
      </c>
      <c r="W109" s="162">
        <f>SUM(W98:W108)</f>
        <v>318000</v>
      </c>
      <c r="X109" s="162"/>
      <c r="Y109" s="164">
        <f t="shared" si="34"/>
        <v>318000</v>
      </c>
      <c r="Z109" s="162">
        <f>SUM(Z98:Z108)</f>
        <v>0</v>
      </c>
      <c r="AA109" s="162">
        <f t="shared" si="35"/>
        <v>318000</v>
      </c>
      <c r="AB109" s="162"/>
      <c r="AC109" s="162">
        <f t="shared" si="36"/>
        <v>318000</v>
      </c>
      <c r="AD109" s="162"/>
      <c r="AE109" s="162">
        <f t="shared" si="37"/>
        <v>318000</v>
      </c>
      <c r="AF109" s="162"/>
      <c r="AG109" s="162">
        <f t="shared" si="38"/>
        <v>318000</v>
      </c>
      <c r="AH109" s="162"/>
      <c r="AI109" s="162">
        <f t="shared" si="39"/>
        <v>318000</v>
      </c>
      <c r="AJ109" s="162"/>
      <c r="AK109" s="162">
        <f>SUM(AK98:AK108)</f>
        <v>318000</v>
      </c>
      <c r="AL109" s="164"/>
      <c r="AM109" s="162">
        <f t="shared" si="41"/>
        <v>318000</v>
      </c>
      <c r="AN109" s="162"/>
      <c r="AO109" s="162">
        <f t="shared" si="42"/>
        <v>318000</v>
      </c>
      <c r="AP109" s="162"/>
      <c r="AQ109" s="162">
        <f>SUM(AQ98:AQ108)</f>
        <v>318000</v>
      </c>
      <c r="AR109" s="164"/>
      <c r="AS109" s="162">
        <f>SUM(AS98:AS108)</f>
        <v>318000</v>
      </c>
      <c r="AT109" s="163"/>
      <c r="AU109" s="162">
        <f>SUM(AU98:AU108)</f>
        <v>318000</v>
      </c>
      <c r="AV109" s="162">
        <f>SUM(AV98:AV108)</f>
        <v>0</v>
      </c>
      <c r="AW109" s="162">
        <f t="shared" si="46"/>
        <v>318000</v>
      </c>
    </row>
    <row r="110" spans="1:49" s="165" customFormat="1" ht="15.75" customHeight="1">
      <c r="A110" s="191"/>
      <c r="B110" s="207"/>
      <c r="C110" s="208">
        <v>3020</v>
      </c>
      <c r="D110" s="150" t="s">
        <v>292</v>
      </c>
      <c r="E110" s="170"/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209"/>
      <c r="Q110" s="170"/>
      <c r="R110" s="170"/>
      <c r="S110" s="170"/>
      <c r="T110" s="209"/>
      <c r="U110" s="170"/>
      <c r="V110" s="170"/>
      <c r="W110" s="170"/>
      <c r="X110" s="210"/>
      <c r="Y110" s="211"/>
      <c r="Z110" s="170"/>
      <c r="AA110" s="170"/>
      <c r="AB110" s="170"/>
      <c r="AC110" s="170"/>
      <c r="AD110" s="170"/>
      <c r="AE110" s="170"/>
      <c r="AF110" s="170"/>
      <c r="AG110" s="170"/>
      <c r="AH110" s="170"/>
      <c r="AI110" s="170"/>
      <c r="AJ110" s="170"/>
      <c r="AK110" s="170">
        <v>0</v>
      </c>
      <c r="AL110" s="210">
        <v>500</v>
      </c>
      <c r="AM110" s="170">
        <v>500</v>
      </c>
      <c r="AN110" s="169"/>
      <c r="AO110" s="152">
        <f t="shared" si="42"/>
        <v>500</v>
      </c>
      <c r="AP110" s="172"/>
      <c r="AQ110" s="152">
        <f t="shared" si="43"/>
        <v>500</v>
      </c>
      <c r="AR110" s="169"/>
      <c r="AS110" s="152">
        <f t="shared" si="44"/>
        <v>500</v>
      </c>
      <c r="AT110" s="173"/>
      <c r="AU110" s="152">
        <f t="shared" si="45"/>
        <v>500</v>
      </c>
      <c r="AV110" s="169"/>
      <c r="AW110" s="152">
        <f t="shared" si="46"/>
        <v>500</v>
      </c>
    </row>
    <row r="111" spans="1:49" s="165" customFormat="1" ht="15.75" customHeight="1">
      <c r="A111" s="191"/>
      <c r="B111" s="149">
        <v>75020</v>
      </c>
      <c r="C111" s="205">
        <v>4010</v>
      </c>
      <c r="D111" s="198" t="s">
        <v>294</v>
      </c>
      <c r="E111" s="169"/>
      <c r="F111" s="169"/>
      <c r="G111" s="169"/>
      <c r="H111" s="169"/>
      <c r="I111" s="169"/>
      <c r="J111" s="152">
        <v>144</v>
      </c>
      <c r="K111" s="152">
        <f>I111+J111</f>
        <v>144</v>
      </c>
      <c r="L111" s="152"/>
      <c r="M111" s="152">
        <f>K111+L111</f>
        <v>144</v>
      </c>
      <c r="N111" s="169"/>
      <c r="O111" s="152">
        <f t="shared" si="57"/>
        <v>144</v>
      </c>
      <c r="P111" s="169"/>
      <c r="Q111" s="152">
        <f t="shared" si="50"/>
        <v>144</v>
      </c>
      <c r="R111" s="169"/>
      <c r="S111" s="152">
        <f t="shared" si="51"/>
        <v>144</v>
      </c>
      <c r="T111" s="169"/>
      <c r="U111" s="152">
        <f t="shared" si="52"/>
        <v>144</v>
      </c>
      <c r="V111" s="170">
        <v>1000</v>
      </c>
      <c r="W111" s="152">
        <v>3235000</v>
      </c>
      <c r="X111" s="171"/>
      <c r="Y111" s="157">
        <f t="shared" si="34"/>
        <v>3235000</v>
      </c>
      <c r="Z111" s="170">
        <v>262000</v>
      </c>
      <c r="AA111" s="152">
        <f t="shared" si="35"/>
        <v>3497000</v>
      </c>
      <c r="AB111" s="169"/>
      <c r="AC111" s="152">
        <f t="shared" si="36"/>
        <v>3497000</v>
      </c>
      <c r="AD111" s="169"/>
      <c r="AE111" s="152">
        <f t="shared" si="37"/>
        <v>3497000</v>
      </c>
      <c r="AF111" s="170">
        <v>200000</v>
      </c>
      <c r="AG111" s="152">
        <f t="shared" si="38"/>
        <v>3697000</v>
      </c>
      <c r="AH111" s="169"/>
      <c r="AI111" s="152">
        <f t="shared" si="39"/>
        <v>3697000</v>
      </c>
      <c r="AJ111" s="169"/>
      <c r="AK111" s="152">
        <f t="shared" si="40"/>
        <v>3697000</v>
      </c>
      <c r="AL111" s="171"/>
      <c r="AM111" s="152">
        <f t="shared" si="41"/>
        <v>3697000</v>
      </c>
      <c r="AN111" s="170">
        <v>20000</v>
      </c>
      <c r="AO111" s="152">
        <f t="shared" si="42"/>
        <v>3717000</v>
      </c>
      <c r="AP111" s="172"/>
      <c r="AQ111" s="152">
        <f t="shared" si="43"/>
        <v>3717000</v>
      </c>
      <c r="AR111" s="169"/>
      <c r="AS111" s="152">
        <f t="shared" si="44"/>
        <v>3717000</v>
      </c>
      <c r="AT111" s="173"/>
      <c r="AU111" s="152">
        <f t="shared" si="45"/>
        <v>3717000</v>
      </c>
      <c r="AV111" s="169"/>
      <c r="AW111" s="152">
        <f t="shared" si="46"/>
        <v>3717000</v>
      </c>
    </row>
    <row r="112" spans="1:49" ht="15.75" customHeight="1">
      <c r="A112" s="156"/>
      <c r="B112" s="150" t="s">
        <v>345</v>
      </c>
      <c r="C112" s="205">
        <v>4040</v>
      </c>
      <c r="D112" s="198" t="s">
        <v>296</v>
      </c>
      <c r="E112" s="152">
        <v>2450000</v>
      </c>
      <c r="F112" s="152"/>
      <c r="G112" s="152">
        <f>E112+F112</f>
        <v>2450000</v>
      </c>
      <c r="H112" s="152">
        <v>26000</v>
      </c>
      <c r="I112" s="152">
        <f>G112+H112</f>
        <v>2476000</v>
      </c>
      <c r="J112" s="152">
        <v>8800</v>
      </c>
      <c r="K112" s="152">
        <f>I112+J112</f>
        <v>2484800</v>
      </c>
      <c r="L112" s="152"/>
      <c r="M112" s="152">
        <f>K112+L112</f>
        <v>2484800</v>
      </c>
      <c r="N112" s="152"/>
      <c r="O112" s="152">
        <f t="shared" si="57"/>
        <v>2484800</v>
      </c>
      <c r="P112" s="152"/>
      <c r="Q112" s="152">
        <f t="shared" si="50"/>
        <v>2484800</v>
      </c>
      <c r="R112" s="152"/>
      <c r="S112" s="152">
        <f t="shared" si="51"/>
        <v>2484800</v>
      </c>
      <c r="T112" s="152"/>
      <c r="U112" s="152">
        <f t="shared" si="52"/>
        <v>2484800</v>
      </c>
      <c r="V112" s="152">
        <v>15000</v>
      </c>
      <c r="W112" s="152">
        <v>240000</v>
      </c>
      <c r="X112" s="154">
        <v>7500</v>
      </c>
      <c r="Y112" s="157">
        <f t="shared" si="34"/>
        <v>247500</v>
      </c>
      <c r="Z112" s="152"/>
      <c r="AA112" s="152">
        <f t="shared" si="35"/>
        <v>247500</v>
      </c>
      <c r="AB112" s="152"/>
      <c r="AC112" s="152">
        <f t="shared" si="36"/>
        <v>247500</v>
      </c>
      <c r="AD112" s="152"/>
      <c r="AE112" s="152">
        <f t="shared" si="37"/>
        <v>247500</v>
      </c>
      <c r="AF112" s="152"/>
      <c r="AG112" s="152">
        <f t="shared" si="38"/>
        <v>247500</v>
      </c>
      <c r="AH112" s="152"/>
      <c r="AI112" s="152">
        <f t="shared" si="39"/>
        <v>247500</v>
      </c>
      <c r="AJ112" s="152"/>
      <c r="AK112" s="152">
        <f t="shared" si="40"/>
        <v>247500</v>
      </c>
      <c r="AL112" s="154"/>
      <c r="AM112" s="152">
        <f t="shared" si="41"/>
        <v>247500</v>
      </c>
      <c r="AN112" s="152"/>
      <c r="AO112" s="152">
        <f t="shared" si="42"/>
        <v>247500</v>
      </c>
      <c r="AP112" s="175"/>
      <c r="AQ112" s="152">
        <f t="shared" si="43"/>
        <v>247500</v>
      </c>
      <c r="AR112" s="152"/>
      <c r="AS112" s="152">
        <f t="shared" si="44"/>
        <v>247500</v>
      </c>
      <c r="AT112" s="150"/>
      <c r="AU112" s="152">
        <f t="shared" si="45"/>
        <v>247500</v>
      </c>
      <c r="AV112" s="152"/>
      <c r="AW112" s="152">
        <f t="shared" si="46"/>
        <v>247500</v>
      </c>
    </row>
    <row r="113" spans="1:49" ht="15.75" customHeight="1">
      <c r="A113" s="156"/>
      <c r="B113" s="150"/>
      <c r="C113" s="205">
        <v>4110</v>
      </c>
      <c r="D113" s="198" t="s">
        <v>297</v>
      </c>
      <c r="E113" s="152">
        <v>180000</v>
      </c>
      <c r="F113" s="152"/>
      <c r="G113" s="152">
        <f aca="true" t="shared" si="58" ref="G113:G132">E113+F113</f>
        <v>180000</v>
      </c>
      <c r="H113" s="152"/>
      <c r="I113" s="152">
        <f aca="true" t="shared" si="59" ref="I113:I132">G113+H113</f>
        <v>180000</v>
      </c>
      <c r="J113" s="152">
        <v>-8800</v>
      </c>
      <c r="K113" s="152">
        <f aca="true" t="shared" si="60" ref="K113:K132">I113+J113</f>
        <v>171200</v>
      </c>
      <c r="L113" s="152"/>
      <c r="M113" s="152">
        <f aca="true" t="shared" si="61" ref="M113:M132">K113+L113</f>
        <v>171200</v>
      </c>
      <c r="N113" s="152"/>
      <c r="O113" s="152">
        <f t="shared" si="57"/>
        <v>171200</v>
      </c>
      <c r="P113" s="152"/>
      <c r="Q113" s="152">
        <f t="shared" si="50"/>
        <v>171200</v>
      </c>
      <c r="R113" s="152"/>
      <c r="S113" s="152">
        <f t="shared" si="51"/>
        <v>171200</v>
      </c>
      <c r="T113" s="152"/>
      <c r="U113" s="152">
        <f t="shared" si="52"/>
        <v>171200</v>
      </c>
      <c r="V113" s="152"/>
      <c r="W113" s="152">
        <v>525000</v>
      </c>
      <c r="X113" s="154"/>
      <c r="Y113" s="157">
        <f t="shared" si="34"/>
        <v>525000</v>
      </c>
      <c r="Z113" s="152">
        <v>40000</v>
      </c>
      <c r="AA113" s="152">
        <f t="shared" si="35"/>
        <v>565000</v>
      </c>
      <c r="AB113" s="152"/>
      <c r="AC113" s="152">
        <f t="shared" si="36"/>
        <v>565000</v>
      </c>
      <c r="AD113" s="152"/>
      <c r="AE113" s="152">
        <f t="shared" si="37"/>
        <v>565000</v>
      </c>
      <c r="AF113" s="152">
        <v>30000</v>
      </c>
      <c r="AG113" s="152">
        <f t="shared" si="38"/>
        <v>595000</v>
      </c>
      <c r="AH113" s="152"/>
      <c r="AI113" s="152">
        <f t="shared" si="39"/>
        <v>595000</v>
      </c>
      <c r="AJ113" s="152"/>
      <c r="AK113" s="152">
        <f t="shared" si="40"/>
        <v>595000</v>
      </c>
      <c r="AL113" s="154"/>
      <c r="AM113" s="152">
        <f t="shared" si="41"/>
        <v>595000</v>
      </c>
      <c r="AN113" s="152">
        <v>3020</v>
      </c>
      <c r="AO113" s="152">
        <f t="shared" si="42"/>
        <v>598020</v>
      </c>
      <c r="AP113" s="175"/>
      <c r="AQ113" s="152">
        <f t="shared" si="43"/>
        <v>598020</v>
      </c>
      <c r="AR113" s="152"/>
      <c r="AS113" s="152">
        <f t="shared" si="44"/>
        <v>598020</v>
      </c>
      <c r="AT113" s="150"/>
      <c r="AU113" s="152">
        <f t="shared" si="45"/>
        <v>598020</v>
      </c>
      <c r="AV113" s="152"/>
      <c r="AW113" s="152">
        <f t="shared" si="46"/>
        <v>598020</v>
      </c>
    </row>
    <row r="114" spans="1:49" ht="15.75" customHeight="1">
      <c r="A114" s="156"/>
      <c r="B114" s="150"/>
      <c r="C114" s="205">
        <v>4120</v>
      </c>
      <c r="D114" s="198" t="s">
        <v>298</v>
      </c>
      <c r="E114" s="152">
        <v>420000</v>
      </c>
      <c r="F114" s="152"/>
      <c r="G114" s="152">
        <f t="shared" si="58"/>
        <v>420000</v>
      </c>
      <c r="H114" s="152">
        <v>3200</v>
      </c>
      <c r="I114" s="152">
        <f t="shared" si="59"/>
        <v>423200</v>
      </c>
      <c r="J114" s="152"/>
      <c r="K114" s="152">
        <f t="shared" si="60"/>
        <v>423200</v>
      </c>
      <c r="L114" s="152"/>
      <c r="M114" s="152">
        <f t="shared" si="61"/>
        <v>423200</v>
      </c>
      <c r="N114" s="152"/>
      <c r="O114" s="152">
        <f t="shared" si="57"/>
        <v>423200</v>
      </c>
      <c r="P114" s="152"/>
      <c r="Q114" s="152">
        <f t="shared" si="50"/>
        <v>423200</v>
      </c>
      <c r="R114" s="152"/>
      <c r="S114" s="152">
        <f t="shared" si="51"/>
        <v>423200</v>
      </c>
      <c r="T114" s="152">
        <v>-20000</v>
      </c>
      <c r="U114" s="152">
        <f t="shared" si="52"/>
        <v>403200</v>
      </c>
      <c r="V114" s="152">
        <v>5000</v>
      </c>
      <c r="W114" s="152">
        <v>82000</v>
      </c>
      <c r="X114" s="154"/>
      <c r="Y114" s="157">
        <f t="shared" si="34"/>
        <v>82000</v>
      </c>
      <c r="Z114" s="152">
        <v>9800</v>
      </c>
      <c r="AA114" s="152">
        <f t="shared" si="35"/>
        <v>91800</v>
      </c>
      <c r="AB114" s="152"/>
      <c r="AC114" s="152">
        <f t="shared" si="36"/>
        <v>91800</v>
      </c>
      <c r="AD114" s="152"/>
      <c r="AE114" s="152">
        <f t="shared" si="37"/>
        <v>91800</v>
      </c>
      <c r="AF114" s="152">
        <v>5000</v>
      </c>
      <c r="AG114" s="152">
        <f t="shared" si="38"/>
        <v>96800</v>
      </c>
      <c r="AH114" s="152"/>
      <c r="AI114" s="152">
        <f t="shared" si="39"/>
        <v>96800</v>
      </c>
      <c r="AJ114" s="152"/>
      <c r="AK114" s="152">
        <f t="shared" si="40"/>
        <v>96800</v>
      </c>
      <c r="AL114" s="154"/>
      <c r="AM114" s="152">
        <f t="shared" si="41"/>
        <v>96800</v>
      </c>
      <c r="AN114" s="152">
        <v>500</v>
      </c>
      <c r="AO114" s="152">
        <f t="shared" si="42"/>
        <v>97300</v>
      </c>
      <c r="AP114" s="175"/>
      <c r="AQ114" s="152">
        <f t="shared" si="43"/>
        <v>97300</v>
      </c>
      <c r="AR114" s="152"/>
      <c r="AS114" s="152">
        <f t="shared" si="44"/>
        <v>97300</v>
      </c>
      <c r="AT114" s="150"/>
      <c r="AU114" s="152">
        <f t="shared" si="45"/>
        <v>97300</v>
      </c>
      <c r="AV114" s="152"/>
      <c r="AW114" s="152">
        <f t="shared" si="46"/>
        <v>97300</v>
      </c>
    </row>
    <row r="115" spans="1:49" ht="15.75" customHeight="1">
      <c r="A115" s="156"/>
      <c r="B115" s="150"/>
      <c r="C115" s="205">
        <v>4170</v>
      </c>
      <c r="D115" s="198" t="s">
        <v>346</v>
      </c>
      <c r="E115" s="152">
        <v>65000</v>
      </c>
      <c r="F115" s="152"/>
      <c r="G115" s="152">
        <f t="shared" si="58"/>
        <v>65000</v>
      </c>
      <c r="H115" s="152">
        <v>800</v>
      </c>
      <c r="I115" s="152">
        <f t="shared" si="59"/>
        <v>65800</v>
      </c>
      <c r="J115" s="152"/>
      <c r="K115" s="152">
        <f t="shared" si="60"/>
        <v>65800</v>
      </c>
      <c r="L115" s="152"/>
      <c r="M115" s="152">
        <f t="shared" si="61"/>
        <v>65800</v>
      </c>
      <c r="N115" s="152"/>
      <c r="O115" s="152">
        <f t="shared" si="57"/>
        <v>65800</v>
      </c>
      <c r="P115" s="152"/>
      <c r="Q115" s="152">
        <f t="shared" si="50"/>
        <v>65800</v>
      </c>
      <c r="R115" s="152"/>
      <c r="S115" s="152">
        <f t="shared" si="51"/>
        <v>65800</v>
      </c>
      <c r="T115" s="152"/>
      <c r="U115" s="152">
        <f t="shared" si="52"/>
        <v>65800</v>
      </c>
      <c r="V115" s="152"/>
      <c r="W115" s="152">
        <v>15000</v>
      </c>
      <c r="X115" s="154"/>
      <c r="Y115" s="157">
        <f t="shared" si="34"/>
        <v>15000</v>
      </c>
      <c r="Z115" s="152">
        <v>10800</v>
      </c>
      <c r="AA115" s="152">
        <f t="shared" si="35"/>
        <v>25800</v>
      </c>
      <c r="AB115" s="152"/>
      <c r="AC115" s="152">
        <f t="shared" si="36"/>
        <v>25800</v>
      </c>
      <c r="AD115" s="152"/>
      <c r="AE115" s="152">
        <f t="shared" si="37"/>
        <v>25800</v>
      </c>
      <c r="AF115" s="152"/>
      <c r="AG115" s="152">
        <f t="shared" si="38"/>
        <v>25800</v>
      </c>
      <c r="AH115" s="152"/>
      <c r="AI115" s="152">
        <f t="shared" si="39"/>
        <v>25800</v>
      </c>
      <c r="AJ115" s="152"/>
      <c r="AK115" s="152">
        <f t="shared" si="40"/>
        <v>25800</v>
      </c>
      <c r="AL115" s="154"/>
      <c r="AM115" s="152">
        <f t="shared" si="41"/>
        <v>25800</v>
      </c>
      <c r="AN115" s="152">
        <v>2000</v>
      </c>
      <c r="AO115" s="152">
        <f t="shared" si="42"/>
        <v>27800</v>
      </c>
      <c r="AP115" s="175">
        <v>3000</v>
      </c>
      <c r="AQ115" s="152">
        <f t="shared" si="43"/>
        <v>30800</v>
      </c>
      <c r="AR115" s="152"/>
      <c r="AS115" s="152">
        <f t="shared" si="44"/>
        <v>30800</v>
      </c>
      <c r="AT115" s="150"/>
      <c r="AU115" s="152">
        <f t="shared" si="45"/>
        <v>30800</v>
      </c>
      <c r="AV115" s="152"/>
      <c r="AW115" s="152">
        <f t="shared" si="46"/>
        <v>30800</v>
      </c>
    </row>
    <row r="116" spans="1:49" ht="15.75" customHeight="1">
      <c r="A116" s="156"/>
      <c r="B116" s="150"/>
      <c r="C116" s="205">
        <v>4210</v>
      </c>
      <c r="D116" s="198" t="s">
        <v>300</v>
      </c>
      <c r="E116" s="152">
        <v>5000</v>
      </c>
      <c r="F116" s="152"/>
      <c r="G116" s="152">
        <f t="shared" si="58"/>
        <v>5000</v>
      </c>
      <c r="H116" s="152"/>
      <c r="I116" s="152">
        <f t="shared" si="59"/>
        <v>5000</v>
      </c>
      <c r="J116" s="152"/>
      <c r="K116" s="152">
        <f t="shared" si="60"/>
        <v>5000</v>
      </c>
      <c r="L116" s="152"/>
      <c r="M116" s="152">
        <f t="shared" si="61"/>
        <v>5000</v>
      </c>
      <c r="N116" s="152"/>
      <c r="O116" s="152">
        <f t="shared" si="57"/>
        <v>5000</v>
      </c>
      <c r="P116" s="152"/>
      <c r="Q116" s="152">
        <f t="shared" si="50"/>
        <v>5000</v>
      </c>
      <c r="R116" s="152"/>
      <c r="S116" s="152">
        <f t="shared" si="51"/>
        <v>5000</v>
      </c>
      <c r="T116" s="152"/>
      <c r="U116" s="152">
        <f t="shared" si="52"/>
        <v>5000</v>
      </c>
      <c r="V116" s="152">
        <v>2000</v>
      </c>
      <c r="W116" s="152">
        <v>200000</v>
      </c>
      <c r="X116" s="154">
        <v>10000</v>
      </c>
      <c r="Y116" s="157">
        <f t="shared" si="34"/>
        <v>210000</v>
      </c>
      <c r="Z116" s="152">
        <v>-20000</v>
      </c>
      <c r="AA116" s="152">
        <f t="shared" si="35"/>
        <v>190000</v>
      </c>
      <c r="AB116" s="152">
        <v>-10000</v>
      </c>
      <c r="AC116" s="152">
        <f t="shared" si="36"/>
        <v>180000</v>
      </c>
      <c r="AD116" s="152"/>
      <c r="AE116" s="152">
        <f t="shared" si="37"/>
        <v>180000</v>
      </c>
      <c r="AF116" s="152"/>
      <c r="AG116" s="152">
        <f t="shared" si="38"/>
        <v>180000</v>
      </c>
      <c r="AH116" s="152"/>
      <c r="AI116" s="152">
        <f t="shared" si="39"/>
        <v>180000</v>
      </c>
      <c r="AJ116" s="152"/>
      <c r="AK116" s="152">
        <f t="shared" si="40"/>
        <v>180000</v>
      </c>
      <c r="AL116" s="154">
        <v>-500</v>
      </c>
      <c r="AM116" s="152">
        <f t="shared" si="41"/>
        <v>179500</v>
      </c>
      <c r="AN116" s="152">
        <v>-6717</v>
      </c>
      <c r="AO116" s="152">
        <f t="shared" si="42"/>
        <v>172783</v>
      </c>
      <c r="AP116" s="175">
        <v>-7000</v>
      </c>
      <c r="AQ116" s="152">
        <f t="shared" si="43"/>
        <v>165783</v>
      </c>
      <c r="AR116" s="152">
        <v>-15000</v>
      </c>
      <c r="AS116" s="152">
        <f t="shared" si="44"/>
        <v>150783</v>
      </c>
      <c r="AT116" s="150"/>
      <c r="AU116" s="152">
        <f t="shared" si="45"/>
        <v>150783</v>
      </c>
      <c r="AV116" s="152"/>
      <c r="AW116" s="152">
        <f t="shared" si="46"/>
        <v>150783</v>
      </c>
    </row>
    <row r="117" spans="1:49" ht="15.75" customHeight="1">
      <c r="A117" s="156"/>
      <c r="B117" s="150"/>
      <c r="C117" s="205">
        <v>4260</v>
      </c>
      <c r="D117" s="198" t="s">
        <v>302</v>
      </c>
      <c r="E117" s="152">
        <v>150000</v>
      </c>
      <c r="F117" s="152"/>
      <c r="G117" s="152">
        <f t="shared" si="58"/>
        <v>150000</v>
      </c>
      <c r="H117" s="152"/>
      <c r="I117" s="152">
        <f t="shared" si="59"/>
        <v>150000</v>
      </c>
      <c r="J117" s="152"/>
      <c r="K117" s="152">
        <f t="shared" si="60"/>
        <v>150000</v>
      </c>
      <c r="L117" s="152"/>
      <c r="M117" s="152">
        <f t="shared" si="61"/>
        <v>150000</v>
      </c>
      <c r="N117" s="152"/>
      <c r="O117" s="152">
        <f t="shared" si="57"/>
        <v>150000</v>
      </c>
      <c r="P117" s="152"/>
      <c r="Q117" s="152">
        <f t="shared" si="50"/>
        <v>150000</v>
      </c>
      <c r="R117" s="152"/>
      <c r="S117" s="152">
        <f t="shared" si="51"/>
        <v>150000</v>
      </c>
      <c r="T117" s="152">
        <v>15000</v>
      </c>
      <c r="U117" s="152">
        <f t="shared" si="52"/>
        <v>165000</v>
      </c>
      <c r="V117" s="152">
        <v>10300</v>
      </c>
      <c r="W117" s="152">
        <v>65000</v>
      </c>
      <c r="X117" s="154"/>
      <c r="Y117" s="157">
        <f t="shared" si="34"/>
        <v>65000</v>
      </c>
      <c r="Z117" s="152"/>
      <c r="AA117" s="152">
        <f t="shared" si="35"/>
        <v>65000</v>
      </c>
      <c r="AB117" s="152"/>
      <c r="AC117" s="152">
        <f t="shared" si="36"/>
        <v>65000</v>
      </c>
      <c r="AD117" s="152"/>
      <c r="AE117" s="152">
        <f t="shared" si="37"/>
        <v>65000</v>
      </c>
      <c r="AF117" s="152"/>
      <c r="AG117" s="152">
        <f t="shared" si="38"/>
        <v>65000</v>
      </c>
      <c r="AH117" s="152"/>
      <c r="AI117" s="152">
        <f t="shared" si="39"/>
        <v>65000</v>
      </c>
      <c r="AJ117" s="152"/>
      <c r="AK117" s="152">
        <f t="shared" si="40"/>
        <v>65000</v>
      </c>
      <c r="AL117" s="154"/>
      <c r="AM117" s="152">
        <f t="shared" si="41"/>
        <v>65000</v>
      </c>
      <c r="AN117" s="152"/>
      <c r="AO117" s="152">
        <f t="shared" si="42"/>
        <v>65000</v>
      </c>
      <c r="AP117" s="175"/>
      <c r="AQ117" s="152">
        <f t="shared" si="43"/>
        <v>65000</v>
      </c>
      <c r="AR117" s="152">
        <v>10000</v>
      </c>
      <c r="AS117" s="152">
        <f t="shared" si="44"/>
        <v>75000</v>
      </c>
      <c r="AT117" s="150"/>
      <c r="AU117" s="152">
        <f t="shared" si="45"/>
        <v>75000</v>
      </c>
      <c r="AV117" s="152"/>
      <c r="AW117" s="152">
        <f t="shared" si="46"/>
        <v>75000</v>
      </c>
    </row>
    <row r="118" spans="1:49" ht="15.75" customHeight="1">
      <c r="A118" s="156"/>
      <c r="B118" s="150"/>
      <c r="C118" s="205">
        <v>4270</v>
      </c>
      <c r="D118" s="198" t="s">
        <v>303</v>
      </c>
      <c r="E118" s="152">
        <v>50000</v>
      </c>
      <c r="F118" s="152"/>
      <c r="G118" s="152">
        <f t="shared" si="58"/>
        <v>50000</v>
      </c>
      <c r="H118" s="152"/>
      <c r="I118" s="152">
        <f t="shared" si="59"/>
        <v>50000</v>
      </c>
      <c r="J118" s="152"/>
      <c r="K118" s="152">
        <f t="shared" si="60"/>
        <v>50000</v>
      </c>
      <c r="L118" s="152"/>
      <c r="M118" s="152">
        <f t="shared" si="61"/>
        <v>50000</v>
      </c>
      <c r="N118" s="152"/>
      <c r="O118" s="152">
        <f t="shared" si="57"/>
        <v>50000</v>
      </c>
      <c r="P118" s="152"/>
      <c r="Q118" s="152">
        <f t="shared" si="50"/>
        <v>50000</v>
      </c>
      <c r="R118" s="152"/>
      <c r="S118" s="152">
        <f t="shared" si="51"/>
        <v>50000</v>
      </c>
      <c r="T118" s="152"/>
      <c r="U118" s="152">
        <f t="shared" si="52"/>
        <v>50000</v>
      </c>
      <c r="V118" s="152"/>
      <c r="W118" s="152">
        <v>62000</v>
      </c>
      <c r="X118" s="154"/>
      <c r="Y118" s="157">
        <f t="shared" si="34"/>
        <v>62000</v>
      </c>
      <c r="Z118" s="152"/>
      <c r="AA118" s="152">
        <f t="shared" si="35"/>
        <v>62000</v>
      </c>
      <c r="AB118" s="152"/>
      <c r="AC118" s="152">
        <f t="shared" si="36"/>
        <v>62000</v>
      </c>
      <c r="AD118" s="152"/>
      <c r="AE118" s="152">
        <f t="shared" si="37"/>
        <v>62000</v>
      </c>
      <c r="AF118" s="152">
        <v>12000</v>
      </c>
      <c r="AG118" s="152">
        <f t="shared" si="38"/>
        <v>74000</v>
      </c>
      <c r="AH118" s="152"/>
      <c r="AI118" s="152">
        <f t="shared" si="39"/>
        <v>74000</v>
      </c>
      <c r="AJ118" s="152"/>
      <c r="AK118" s="152">
        <f t="shared" si="40"/>
        <v>74000</v>
      </c>
      <c r="AL118" s="154"/>
      <c r="AM118" s="152">
        <f t="shared" si="41"/>
        <v>74000</v>
      </c>
      <c r="AN118" s="152"/>
      <c r="AO118" s="152">
        <f t="shared" si="42"/>
        <v>74000</v>
      </c>
      <c r="AP118" s="175"/>
      <c r="AQ118" s="152">
        <f t="shared" si="43"/>
        <v>74000</v>
      </c>
      <c r="AR118" s="152"/>
      <c r="AS118" s="152">
        <f t="shared" si="44"/>
        <v>74000</v>
      </c>
      <c r="AT118" s="150"/>
      <c r="AU118" s="152">
        <f t="shared" si="45"/>
        <v>74000</v>
      </c>
      <c r="AV118" s="152">
        <v>32000</v>
      </c>
      <c r="AW118" s="152">
        <f t="shared" si="46"/>
        <v>106000</v>
      </c>
    </row>
    <row r="119" spans="1:49" ht="15.75" customHeight="1">
      <c r="A119" s="156"/>
      <c r="B119" s="150"/>
      <c r="C119" s="205">
        <v>4280</v>
      </c>
      <c r="D119" s="198" t="s">
        <v>304</v>
      </c>
      <c r="E119" s="152">
        <v>50000</v>
      </c>
      <c r="F119" s="152"/>
      <c r="G119" s="152">
        <f t="shared" si="58"/>
        <v>50000</v>
      </c>
      <c r="H119" s="152"/>
      <c r="I119" s="152">
        <f t="shared" si="59"/>
        <v>50000</v>
      </c>
      <c r="J119" s="152">
        <v>65700</v>
      </c>
      <c r="K119" s="152">
        <f t="shared" si="60"/>
        <v>115700</v>
      </c>
      <c r="L119" s="152"/>
      <c r="M119" s="152">
        <f t="shared" si="61"/>
        <v>115700</v>
      </c>
      <c r="N119" s="152"/>
      <c r="O119" s="152">
        <f t="shared" si="57"/>
        <v>115700</v>
      </c>
      <c r="P119" s="152">
        <v>-85000</v>
      </c>
      <c r="Q119" s="152">
        <f t="shared" si="50"/>
        <v>30700</v>
      </c>
      <c r="R119" s="152">
        <v>35000</v>
      </c>
      <c r="S119" s="152">
        <f t="shared" si="51"/>
        <v>65700</v>
      </c>
      <c r="T119" s="152"/>
      <c r="U119" s="152">
        <f t="shared" si="52"/>
        <v>65700</v>
      </c>
      <c r="V119" s="152">
        <v>20000</v>
      </c>
      <c r="W119" s="152">
        <v>3000</v>
      </c>
      <c r="X119" s="154"/>
      <c r="Y119" s="157">
        <f t="shared" si="34"/>
        <v>3000</v>
      </c>
      <c r="Z119" s="152"/>
      <c r="AA119" s="152">
        <f t="shared" si="35"/>
        <v>3000</v>
      </c>
      <c r="AB119" s="152"/>
      <c r="AC119" s="152">
        <f t="shared" si="36"/>
        <v>3000</v>
      </c>
      <c r="AD119" s="152"/>
      <c r="AE119" s="152">
        <f t="shared" si="37"/>
        <v>3000</v>
      </c>
      <c r="AF119" s="152"/>
      <c r="AG119" s="152">
        <f t="shared" si="38"/>
        <v>3000</v>
      </c>
      <c r="AH119" s="152"/>
      <c r="AI119" s="152">
        <f t="shared" si="39"/>
        <v>3000</v>
      </c>
      <c r="AJ119" s="152"/>
      <c r="AK119" s="152">
        <f t="shared" si="40"/>
        <v>3000</v>
      </c>
      <c r="AL119" s="154"/>
      <c r="AM119" s="152">
        <f t="shared" si="41"/>
        <v>3000</v>
      </c>
      <c r="AN119" s="152"/>
      <c r="AO119" s="152">
        <f t="shared" si="42"/>
        <v>3000</v>
      </c>
      <c r="AP119" s="175"/>
      <c r="AQ119" s="152">
        <f t="shared" si="43"/>
        <v>3000</v>
      </c>
      <c r="AR119" s="152">
        <v>2000</v>
      </c>
      <c r="AS119" s="152">
        <f t="shared" si="44"/>
        <v>5000</v>
      </c>
      <c r="AT119" s="150"/>
      <c r="AU119" s="152">
        <f t="shared" si="45"/>
        <v>5000</v>
      </c>
      <c r="AV119" s="152"/>
      <c r="AW119" s="152">
        <f t="shared" si="46"/>
        <v>5000</v>
      </c>
    </row>
    <row r="120" spans="1:49" ht="15.75" customHeight="1">
      <c r="A120" s="156"/>
      <c r="B120" s="150"/>
      <c r="C120" s="205">
        <v>4300</v>
      </c>
      <c r="D120" s="198" t="s">
        <v>284</v>
      </c>
      <c r="E120" s="152">
        <v>5000</v>
      </c>
      <c r="F120" s="152"/>
      <c r="G120" s="152">
        <f t="shared" si="58"/>
        <v>5000</v>
      </c>
      <c r="H120" s="152"/>
      <c r="I120" s="152">
        <f t="shared" si="59"/>
        <v>5000</v>
      </c>
      <c r="J120" s="152"/>
      <c r="K120" s="152">
        <f t="shared" si="60"/>
        <v>5000</v>
      </c>
      <c r="L120" s="152"/>
      <c r="M120" s="152">
        <f t="shared" si="61"/>
        <v>5000</v>
      </c>
      <c r="N120" s="152"/>
      <c r="O120" s="152">
        <f t="shared" si="57"/>
        <v>5000</v>
      </c>
      <c r="P120" s="152"/>
      <c r="Q120" s="152">
        <f t="shared" si="50"/>
        <v>5000</v>
      </c>
      <c r="R120" s="152"/>
      <c r="S120" s="152">
        <f t="shared" si="51"/>
        <v>5000</v>
      </c>
      <c r="T120" s="152"/>
      <c r="U120" s="152">
        <f t="shared" si="52"/>
        <v>5000</v>
      </c>
      <c r="V120" s="152">
        <v>-1000</v>
      </c>
      <c r="W120" s="152">
        <v>1300000</v>
      </c>
      <c r="X120" s="154">
        <v>-7500</v>
      </c>
      <c r="Y120" s="157">
        <f t="shared" si="34"/>
        <v>1292500</v>
      </c>
      <c r="Z120" s="152">
        <v>-600</v>
      </c>
      <c r="AA120" s="152">
        <f t="shared" si="35"/>
        <v>1291900</v>
      </c>
      <c r="AB120" s="152"/>
      <c r="AC120" s="152">
        <f t="shared" si="36"/>
        <v>1291900</v>
      </c>
      <c r="AD120" s="152"/>
      <c r="AE120" s="152">
        <f t="shared" si="37"/>
        <v>1291900</v>
      </c>
      <c r="AF120" s="152">
        <v>300000</v>
      </c>
      <c r="AG120" s="152">
        <f t="shared" si="38"/>
        <v>1591900</v>
      </c>
      <c r="AH120" s="152"/>
      <c r="AI120" s="152">
        <f t="shared" si="39"/>
        <v>1591900</v>
      </c>
      <c r="AJ120" s="152"/>
      <c r="AK120" s="152">
        <f t="shared" si="40"/>
        <v>1591900</v>
      </c>
      <c r="AL120" s="154">
        <v>300000</v>
      </c>
      <c r="AM120" s="152">
        <f t="shared" si="41"/>
        <v>1891900</v>
      </c>
      <c r="AN120" s="152">
        <v>200000</v>
      </c>
      <c r="AO120" s="152">
        <f t="shared" si="42"/>
        <v>2091900</v>
      </c>
      <c r="AP120" s="175"/>
      <c r="AQ120" s="152">
        <f t="shared" si="43"/>
        <v>2091900</v>
      </c>
      <c r="AR120" s="152"/>
      <c r="AS120" s="152">
        <f t="shared" si="44"/>
        <v>2091900</v>
      </c>
      <c r="AT120" s="150"/>
      <c r="AU120" s="152">
        <f t="shared" si="45"/>
        <v>2091900</v>
      </c>
      <c r="AV120" s="152"/>
      <c r="AW120" s="152">
        <f t="shared" si="46"/>
        <v>2091900</v>
      </c>
    </row>
    <row r="121" spans="1:49" ht="15.75" customHeight="1">
      <c r="A121" s="156"/>
      <c r="B121" s="150"/>
      <c r="C121" s="205">
        <v>4350</v>
      </c>
      <c r="D121" s="198" t="s">
        <v>305</v>
      </c>
      <c r="E121" s="152">
        <v>1016000</v>
      </c>
      <c r="F121" s="152"/>
      <c r="G121" s="152">
        <f t="shared" si="58"/>
        <v>1016000</v>
      </c>
      <c r="H121" s="152">
        <v>200000</v>
      </c>
      <c r="I121" s="152">
        <f t="shared" si="59"/>
        <v>1216000</v>
      </c>
      <c r="J121" s="152">
        <v>10000</v>
      </c>
      <c r="K121" s="152">
        <f t="shared" si="60"/>
        <v>1226000</v>
      </c>
      <c r="L121" s="152"/>
      <c r="M121" s="152">
        <f t="shared" si="61"/>
        <v>1226000</v>
      </c>
      <c r="N121" s="152"/>
      <c r="O121" s="152">
        <f t="shared" si="57"/>
        <v>1226000</v>
      </c>
      <c r="P121" s="152">
        <v>97000</v>
      </c>
      <c r="Q121" s="152">
        <f t="shared" si="50"/>
        <v>1323000</v>
      </c>
      <c r="R121" s="152"/>
      <c r="S121" s="152">
        <f t="shared" si="51"/>
        <v>1323000</v>
      </c>
      <c r="T121" s="152"/>
      <c r="U121" s="152">
        <f t="shared" si="52"/>
        <v>1323000</v>
      </c>
      <c r="V121" s="152"/>
      <c r="W121" s="152">
        <v>20000</v>
      </c>
      <c r="X121" s="154"/>
      <c r="Y121" s="157">
        <f t="shared" si="34"/>
        <v>20000</v>
      </c>
      <c r="Z121" s="152"/>
      <c r="AA121" s="152">
        <f t="shared" si="35"/>
        <v>20000</v>
      </c>
      <c r="AB121" s="152"/>
      <c r="AC121" s="152">
        <f t="shared" si="36"/>
        <v>20000</v>
      </c>
      <c r="AD121" s="152"/>
      <c r="AE121" s="152">
        <f t="shared" si="37"/>
        <v>20000</v>
      </c>
      <c r="AF121" s="152"/>
      <c r="AG121" s="152">
        <f t="shared" si="38"/>
        <v>20000</v>
      </c>
      <c r="AH121" s="152"/>
      <c r="AI121" s="152">
        <f t="shared" si="39"/>
        <v>20000</v>
      </c>
      <c r="AJ121" s="152"/>
      <c r="AK121" s="152">
        <f t="shared" si="40"/>
        <v>20000</v>
      </c>
      <c r="AL121" s="154"/>
      <c r="AM121" s="152">
        <f t="shared" si="41"/>
        <v>20000</v>
      </c>
      <c r="AN121" s="152"/>
      <c r="AO121" s="152">
        <f t="shared" si="42"/>
        <v>20000</v>
      </c>
      <c r="AP121" s="175">
        <v>-3000</v>
      </c>
      <c r="AQ121" s="152">
        <f t="shared" si="43"/>
        <v>17000</v>
      </c>
      <c r="AR121" s="152"/>
      <c r="AS121" s="152">
        <f t="shared" si="44"/>
        <v>17000</v>
      </c>
      <c r="AT121" s="150"/>
      <c r="AU121" s="152">
        <f t="shared" si="45"/>
        <v>17000</v>
      </c>
      <c r="AV121" s="152">
        <v>-6000</v>
      </c>
      <c r="AW121" s="152">
        <f t="shared" si="46"/>
        <v>11000</v>
      </c>
    </row>
    <row r="122" spans="1:49" ht="15.75" customHeight="1">
      <c r="A122" s="156"/>
      <c r="B122" s="150"/>
      <c r="C122" s="205">
        <v>4360</v>
      </c>
      <c r="D122" s="176" t="s">
        <v>306</v>
      </c>
      <c r="E122" s="152">
        <v>15000</v>
      </c>
      <c r="F122" s="152"/>
      <c r="G122" s="152">
        <f t="shared" si="58"/>
        <v>15000</v>
      </c>
      <c r="H122" s="152"/>
      <c r="I122" s="152">
        <f t="shared" si="59"/>
        <v>15000</v>
      </c>
      <c r="J122" s="152"/>
      <c r="K122" s="152">
        <f t="shared" si="60"/>
        <v>15000</v>
      </c>
      <c r="L122" s="152"/>
      <c r="M122" s="152">
        <f t="shared" si="61"/>
        <v>15000</v>
      </c>
      <c r="N122" s="152"/>
      <c r="O122" s="152">
        <f t="shared" si="57"/>
        <v>15000</v>
      </c>
      <c r="P122" s="152"/>
      <c r="Q122" s="152">
        <f t="shared" si="50"/>
        <v>15000</v>
      </c>
      <c r="R122" s="152"/>
      <c r="S122" s="152">
        <f t="shared" si="51"/>
        <v>15000</v>
      </c>
      <c r="T122" s="152"/>
      <c r="U122" s="152">
        <f t="shared" si="52"/>
        <v>15000</v>
      </c>
      <c r="V122" s="152"/>
      <c r="W122" s="152">
        <v>30000</v>
      </c>
      <c r="X122" s="154"/>
      <c r="Y122" s="157">
        <f t="shared" si="34"/>
        <v>30000</v>
      </c>
      <c r="Z122" s="152"/>
      <c r="AA122" s="152">
        <f t="shared" si="35"/>
        <v>30000</v>
      </c>
      <c r="AB122" s="152"/>
      <c r="AC122" s="152">
        <f t="shared" si="36"/>
        <v>30000</v>
      </c>
      <c r="AD122" s="152"/>
      <c r="AE122" s="152">
        <f t="shared" si="37"/>
        <v>30000</v>
      </c>
      <c r="AF122" s="152"/>
      <c r="AG122" s="152">
        <f t="shared" si="38"/>
        <v>30000</v>
      </c>
      <c r="AH122" s="152"/>
      <c r="AI122" s="152">
        <f t="shared" si="39"/>
        <v>30000</v>
      </c>
      <c r="AJ122" s="152"/>
      <c r="AK122" s="152">
        <f t="shared" si="40"/>
        <v>30000</v>
      </c>
      <c r="AL122" s="154"/>
      <c r="AM122" s="152">
        <f t="shared" si="41"/>
        <v>30000</v>
      </c>
      <c r="AN122" s="152">
        <v>-2000</v>
      </c>
      <c r="AO122" s="152">
        <f t="shared" si="42"/>
        <v>28000</v>
      </c>
      <c r="AP122" s="175"/>
      <c r="AQ122" s="152">
        <f t="shared" si="43"/>
        <v>28000</v>
      </c>
      <c r="AR122" s="152"/>
      <c r="AS122" s="152">
        <f t="shared" si="44"/>
        <v>28000</v>
      </c>
      <c r="AT122" s="150"/>
      <c r="AU122" s="152">
        <f t="shared" si="45"/>
        <v>28000</v>
      </c>
      <c r="AV122" s="152"/>
      <c r="AW122" s="152">
        <f t="shared" si="46"/>
        <v>28000</v>
      </c>
    </row>
    <row r="123" spans="1:49" ht="15.75" customHeight="1">
      <c r="A123" s="156"/>
      <c r="B123" s="150"/>
      <c r="C123" s="205">
        <v>4370</v>
      </c>
      <c r="D123" s="177" t="s">
        <v>307</v>
      </c>
      <c r="E123" s="152">
        <v>1000</v>
      </c>
      <c r="F123" s="152"/>
      <c r="G123" s="152">
        <f t="shared" si="58"/>
        <v>1000</v>
      </c>
      <c r="H123" s="152"/>
      <c r="I123" s="152">
        <f t="shared" si="59"/>
        <v>1000</v>
      </c>
      <c r="J123" s="152">
        <v>-144</v>
      </c>
      <c r="K123" s="152">
        <f t="shared" si="60"/>
        <v>856</v>
      </c>
      <c r="L123" s="152"/>
      <c r="M123" s="152">
        <f t="shared" si="61"/>
        <v>856</v>
      </c>
      <c r="N123" s="152">
        <v>-100</v>
      </c>
      <c r="O123" s="152">
        <f t="shared" si="57"/>
        <v>756</v>
      </c>
      <c r="P123" s="152"/>
      <c r="Q123" s="152">
        <f t="shared" si="50"/>
        <v>756</v>
      </c>
      <c r="R123" s="152"/>
      <c r="S123" s="152">
        <f t="shared" si="51"/>
        <v>756</v>
      </c>
      <c r="T123" s="152"/>
      <c r="U123" s="152">
        <f t="shared" si="52"/>
        <v>756</v>
      </c>
      <c r="V123" s="152"/>
      <c r="W123" s="152">
        <v>30000</v>
      </c>
      <c r="X123" s="154"/>
      <c r="Y123" s="157">
        <f t="shared" si="34"/>
        <v>30000</v>
      </c>
      <c r="Z123" s="152"/>
      <c r="AA123" s="152">
        <f t="shared" si="35"/>
        <v>30000</v>
      </c>
      <c r="AB123" s="152"/>
      <c r="AC123" s="152">
        <f t="shared" si="36"/>
        <v>30000</v>
      </c>
      <c r="AD123" s="152"/>
      <c r="AE123" s="152">
        <f t="shared" si="37"/>
        <v>30000</v>
      </c>
      <c r="AF123" s="152"/>
      <c r="AG123" s="152">
        <f t="shared" si="38"/>
        <v>30000</v>
      </c>
      <c r="AH123" s="152"/>
      <c r="AI123" s="152">
        <f t="shared" si="39"/>
        <v>30000</v>
      </c>
      <c r="AJ123" s="152"/>
      <c r="AK123" s="152">
        <f t="shared" si="40"/>
        <v>30000</v>
      </c>
      <c r="AL123" s="154"/>
      <c r="AM123" s="152">
        <f t="shared" si="41"/>
        <v>30000</v>
      </c>
      <c r="AN123" s="152"/>
      <c r="AO123" s="152">
        <f t="shared" si="42"/>
        <v>30000</v>
      </c>
      <c r="AP123" s="175"/>
      <c r="AQ123" s="152">
        <f t="shared" si="43"/>
        <v>30000</v>
      </c>
      <c r="AR123" s="152"/>
      <c r="AS123" s="152">
        <f t="shared" si="44"/>
        <v>30000</v>
      </c>
      <c r="AT123" s="150"/>
      <c r="AU123" s="152">
        <f t="shared" si="45"/>
        <v>30000</v>
      </c>
      <c r="AV123" s="152"/>
      <c r="AW123" s="152">
        <f t="shared" si="46"/>
        <v>30000</v>
      </c>
    </row>
    <row r="124" spans="1:49" ht="15.75" customHeight="1">
      <c r="A124" s="156"/>
      <c r="B124" s="150"/>
      <c r="C124" s="205">
        <v>4410</v>
      </c>
      <c r="D124" s="198" t="s">
        <v>347</v>
      </c>
      <c r="E124" s="152">
        <v>10000</v>
      </c>
      <c r="F124" s="152"/>
      <c r="G124" s="152">
        <f t="shared" si="58"/>
        <v>10000</v>
      </c>
      <c r="H124" s="152"/>
      <c r="I124" s="152">
        <f t="shared" si="59"/>
        <v>10000</v>
      </c>
      <c r="J124" s="152"/>
      <c r="K124" s="152">
        <f t="shared" si="60"/>
        <v>10000</v>
      </c>
      <c r="L124" s="152"/>
      <c r="M124" s="152">
        <f t="shared" si="61"/>
        <v>10000</v>
      </c>
      <c r="N124" s="152">
        <v>-1050</v>
      </c>
      <c r="O124" s="152">
        <f t="shared" si="57"/>
        <v>8950</v>
      </c>
      <c r="P124" s="152"/>
      <c r="Q124" s="152">
        <f t="shared" si="50"/>
        <v>8950</v>
      </c>
      <c r="R124" s="152"/>
      <c r="S124" s="152">
        <f t="shared" si="51"/>
        <v>8950</v>
      </c>
      <c r="T124" s="152"/>
      <c r="U124" s="152">
        <f t="shared" si="52"/>
        <v>8950</v>
      </c>
      <c r="V124" s="152"/>
      <c r="W124" s="152">
        <v>37000</v>
      </c>
      <c r="X124" s="154"/>
      <c r="Y124" s="157">
        <f t="shared" si="34"/>
        <v>37000</v>
      </c>
      <c r="Z124" s="152"/>
      <c r="AA124" s="152">
        <f t="shared" si="35"/>
        <v>37000</v>
      </c>
      <c r="AB124" s="152"/>
      <c r="AC124" s="152">
        <f t="shared" si="36"/>
        <v>37000</v>
      </c>
      <c r="AD124" s="152"/>
      <c r="AE124" s="152">
        <f t="shared" si="37"/>
        <v>37000</v>
      </c>
      <c r="AF124" s="152"/>
      <c r="AG124" s="152">
        <f t="shared" si="38"/>
        <v>37000</v>
      </c>
      <c r="AH124" s="152"/>
      <c r="AI124" s="152">
        <f t="shared" si="39"/>
        <v>37000</v>
      </c>
      <c r="AJ124" s="152"/>
      <c r="AK124" s="152">
        <f t="shared" si="40"/>
        <v>37000</v>
      </c>
      <c r="AL124" s="154"/>
      <c r="AM124" s="152">
        <f t="shared" si="41"/>
        <v>37000</v>
      </c>
      <c r="AN124" s="152"/>
      <c r="AO124" s="152">
        <f t="shared" si="42"/>
        <v>37000</v>
      </c>
      <c r="AP124" s="175"/>
      <c r="AQ124" s="152">
        <f t="shared" si="43"/>
        <v>37000</v>
      </c>
      <c r="AR124" s="152"/>
      <c r="AS124" s="152">
        <f t="shared" si="44"/>
        <v>37000</v>
      </c>
      <c r="AT124" s="150"/>
      <c r="AU124" s="152">
        <f t="shared" si="45"/>
        <v>37000</v>
      </c>
      <c r="AV124" s="152">
        <v>3000</v>
      </c>
      <c r="AW124" s="152">
        <f t="shared" si="46"/>
        <v>40000</v>
      </c>
    </row>
    <row r="125" spans="1:49" ht="15.75" customHeight="1">
      <c r="A125" s="156"/>
      <c r="B125" s="150"/>
      <c r="C125" s="205">
        <v>4420</v>
      </c>
      <c r="D125" s="198" t="s">
        <v>342</v>
      </c>
      <c r="E125" s="152">
        <v>53000</v>
      </c>
      <c r="F125" s="152"/>
      <c r="G125" s="152">
        <f t="shared" si="58"/>
        <v>53000</v>
      </c>
      <c r="H125" s="152"/>
      <c r="I125" s="152">
        <f t="shared" si="59"/>
        <v>53000</v>
      </c>
      <c r="J125" s="152"/>
      <c r="K125" s="152">
        <f t="shared" si="60"/>
        <v>53000</v>
      </c>
      <c r="L125" s="152"/>
      <c r="M125" s="152">
        <f t="shared" si="61"/>
        <v>53000</v>
      </c>
      <c r="N125" s="152"/>
      <c r="O125" s="152">
        <f t="shared" si="57"/>
        <v>53000</v>
      </c>
      <c r="P125" s="152">
        <v>6000</v>
      </c>
      <c r="Q125" s="152">
        <f t="shared" si="50"/>
        <v>59000</v>
      </c>
      <c r="R125" s="152"/>
      <c r="S125" s="152">
        <f t="shared" si="51"/>
        <v>59000</v>
      </c>
      <c r="T125" s="152"/>
      <c r="U125" s="152">
        <f t="shared" si="52"/>
        <v>59000</v>
      </c>
      <c r="V125" s="152"/>
      <c r="W125" s="152">
        <v>500</v>
      </c>
      <c r="X125" s="154"/>
      <c r="Y125" s="157">
        <f t="shared" si="34"/>
        <v>500</v>
      </c>
      <c r="Z125" s="152">
        <v>100</v>
      </c>
      <c r="AA125" s="152">
        <f t="shared" si="35"/>
        <v>600</v>
      </c>
      <c r="AB125" s="152"/>
      <c r="AC125" s="152">
        <f t="shared" si="36"/>
        <v>600</v>
      </c>
      <c r="AD125" s="152"/>
      <c r="AE125" s="152">
        <f t="shared" si="37"/>
        <v>600</v>
      </c>
      <c r="AF125" s="152"/>
      <c r="AG125" s="152">
        <f t="shared" si="38"/>
        <v>600</v>
      </c>
      <c r="AH125" s="152"/>
      <c r="AI125" s="152">
        <f t="shared" si="39"/>
        <v>600</v>
      </c>
      <c r="AJ125" s="152"/>
      <c r="AK125" s="152">
        <f t="shared" si="40"/>
        <v>600</v>
      </c>
      <c r="AL125" s="154"/>
      <c r="AM125" s="152">
        <f t="shared" si="41"/>
        <v>600</v>
      </c>
      <c r="AN125" s="152"/>
      <c r="AO125" s="152">
        <f t="shared" si="42"/>
        <v>600</v>
      </c>
      <c r="AP125" s="175"/>
      <c r="AQ125" s="152">
        <f t="shared" si="43"/>
        <v>600</v>
      </c>
      <c r="AR125" s="152"/>
      <c r="AS125" s="152">
        <f t="shared" si="44"/>
        <v>600</v>
      </c>
      <c r="AT125" s="150"/>
      <c r="AU125" s="152">
        <f t="shared" si="45"/>
        <v>600</v>
      </c>
      <c r="AV125" s="152"/>
      <c r="AW125" s="152">
        <f t="shared" si="46"/>
        <v>600</v>
      </c>
    </row>
    <row r="126" spans="1:49" ht="15.75" customHeight="1">
      <c r="A126" s="156"/>
      <c r="B126" s="150"/>
      <c r="C126" s="205">
        <v>4430</v>
      </c>
      <c r="D126" s="198" t="s">
        <v>309</v>
      </c>
      <c r="E126" s="152"/>
      <c r="F126" s="152"/>
      <c r="G126" s="152"/>
      <c r="H126" s="152"/>
      <c r="I126" s="152"/>
      <c r="J126" s="152"/>
      <c r="K126" s="152"/>
      <c r="L126" s="152"/>
      <c r="M126" s="152">
        <v>0</v>
      </c>
      <c r="N126" s="152">
        <v>1050</v>
      </c>
      <c r="O126" s="152">
        <f t="shared" si="57"/>
        <v>1050</v>
      </c>
      <c r="P126" s="152"/>
      <c r="Q126" s="152">
        <f t="shared" si="50"/>
        <v>1050</v>
      </c>
      <c r="R126" s="152"/>
      <c r="S126" s="152">
        <f t="shared" si="51"/>
        <v>1050</v>
      </c>
      <c r="T126" s="152"/>
      <c r="U126" s="152">
        <f t="shared" si="52"/>
        <v>1050</v>
      </c>
      <c r="V126" s="152"/>
      <c r="W126" s="152">
        <v>25000</v>
      </c>
      <c r="X126" s="154"/>
      <c r="Y126" s="157">
        <f t="shared" si="34"/>
        <v>25000</v>
      </c>
      <c r="Z126" s="152"/>
      <c r="AA126" s="152">
        <f t="shared" si="35"/>
        <v>25000</v>
      </c>
      <c r="AB126" s="152"/>
      <c r="AC126" s="152">
        <f t="shared" si="36"/>
        <v>25000</v>
      </c>
      <c r="AD126" s="152"/>
      <c r="AE126" s="152">
        <f t="shared" si="37"/>
        <v>25000</v>
      </c>
      <c r="AF126" s="152"/>
      <c r="AG126" s="152">
        <f t="shared" si="38"/>
        <v>25000</v>
      </c>
      <c r="AH126" s="152"/>
      <c r="AI126" s="152">
        <f t="shared" si="39"/>
        <v>25000</v>
      </c>
      <c r="AJ126" s="152"/>
      <c r="AK126" s="152">
        <f t="shared" si="40"/>
        <v>25000</v>
      </c>
      <c r="AL126" s="154"/>
      <c r="AM126" s="152">
        <f t="shared" si="41"/>
        <v>25000</v>
      </c>
      <c r="AN126" s="152"/>
      <c r="AO126" s="152">
        <f t="shared" si="42"/>
        <v>25000</v>
      </c>
      <c r="AP126" s="175"/>
      <c r="AQ126" s="152">
        <f t="shared" si="43"/>
        <v>25000</v>
      </c>
      <c r="AR126" s="152">
        <v>-10000</v>
      </c>
      <c r="AS126" s="152">
        <f t="shared" si="44"/>
        <v>15000</v>
      </c>
      <c r="AT126" s="150"/>
      <c r="AU126" s="152">
        <f t="shared" si="45"/>
        <v>15000</v>
      </c>
      <c r="AV126" s="152"/>
      <c r="AW126" s="152">
        <f t="shared" si="46"/>
        <v>15000</v>
      </c>
    </row>
    <row r="127" spans="1:49" ht="15.75" customHeight="1">
      <c r="A127" s="156"/>
      <c r="B127" s="150"/>
      <c r="C127" s="205">
        <v>4440</v>
      </c>
      <c r="D127" s="198" t="s">
        <v>310</v>
      </c>
      <c r="E127" s="152"/>
      <c r="F127" s="152"/>
      <c r="G127" s="152"/>
      <c r="H127" s="152"/>
      <c r="I127" s="152"/>
      <c r="J127" s="152"/>
      <c r="K127" s="152"/>
      <c r="L127" s="152"/>
      <c r="M127" s="152">
        <v>0</v>
      </c>
      <c r="N127" s="152">
        <v>100</v>
      </c>
      <c r="O127" s="152">
        <f t="shared" si="57"/>
        <v>100</v>
      </c>
      <c r="P127" s="152"/>
      <c r="Q127" s="152">
        <f t="shared" si="50"/>
        <v>100</v>
      </c>
      <c r="R127" s="152"/>
      <c r="S127" s="152">
        <f t="shared" si="51"/>
        <v>100</v>
      </c>
      <c r="T127" s="152"/>
      <c r="U127" s="152">
        <f t="shared" si="52"/>
        <v>100</v>
      </c>
      <c r="V127" s="152"/>
      <c r="W127" s="152">
        <v>73000</v>
      </c>
      <c r="X127" s="154"/>
      <c r="Y127" s="157">
        <f t="shared" si="34"/>
        <v>73000</v>
      </c>
      <c r="Z127" s="152"/>
      <c r="AA127" s="152">
        <f t="shared" si="35"/>
        <v>73000</v>
      </c>
      <c r="AB127" s="152"/>
      <c r="AC127" s="152">
        <f t="shared" si="36"/>
        <v>73000</v>
      </c>
      <c r="AD127" s="152"/>
      <c r="AE127" s="152">
        <f t="shared" si="37"/>
        <v>73000</v>
      </c>
      <c r="AF127" s="152"/>
      <c r="AG127" s="152">
        <f t="shared" si="38"/>
        <v>73000</v>
      </c>
      <c r="AH127" s="152"/>
      <c r="AI127" s="152">
        <f t="shared" si="39"/>
        <v>73000</v>
      </c>
      <c r="AJ127" s="152"/>
      <c r="AK127" s="152">
        <f t="shared" si="40"/>
        <v>73000</v>
      </c>
      <c r="AL127" s="154"/>
      <c r="AM127" s="152">
        <f t="shared" si="41"/>
        <v>73000</v>
      </c>
      <c r="AN127" s="152"/>
      <c r="AO127" s="152">
        <f t="shared" si="42"/>
        <v>73000</v>
      </c>
      <c r="AP127" s="175">
        <v>7000</v>
      </c>
      <c r="AQ127" s="152">
        <f t="shared" si="43"/>
        <v>80000</v>
      </c>
      <c r="AR127" s="152"/>
      <c r="AS127" s="152">
        <f t="shared" si="44"/>
        <v>80000</v>
      </c>
      <c r="AT127" s="150"/>
      <c r="AU127" s="152">
        <f t="shared" si="45"/>
        <v>80000</v>
      </c>
      <c r="AV127" s="152"/>
      <c r="AW127" s="152">
        <f t="shared" si="46"/>
        <v>80000</v>
      </c>
    </row>
    <row r="128" spans="1:49" ht="15.75" customHeight="1">
      <c r="A128" s="156"/>
      <c r="B128" s="150"/>
      <c r="C128" s="205">
        <v>4580</v>
      </c>
      <c r="D128" s="198" t="s">
        <v>348</v>
      </c>
      <c r="E128" s="152"/>
      <c r="F128" s="152"/>
      <c r="G128" s="152"/>
      <c r="H128" s="152"/>
      <c r="I128" s="152"/>
      <c r="J128" s="152"/>
      <c r="K128" s="152"/>
      <c r="L128" s="152"/>
      <c r="M128" s="152"/>
      <c r="N128" s="152"/>
      <c r="O128" s="152"/>
      <c r="P128" s="152"/>
      <c r="Q128" s="152"/>
      <c r="R128" s="152"/>
      <c r="S128" s="152"/>
      <c r="T128" s="152"/>
      <c r="U128" s="152"/>
      <c r="V128" s="152"/>
      <c r="W128" s="152">
        <v>500</v>
      </c>
      <c r="X128" s="154"/>
      <c r="Y128" s="157">
        <f t="shared" si="34"/>
        <v>500</v>
      </c>
      <c r="Z128" s="152"/>
      <c r="AA128" s="152">
        <f t="shared" si="35"/>
        <v>500</v>
      </c>
      <c r="AB128" s="152"/>
      <c r="AC128" s="152">
        <f t="shared" si="36"/>
        <v>500</v>
      </c>
      <c r="AD128" s="152"/>
      <c r="AE128" s="152">
        <f t="shared" si="37"/>
        <v>500</v>
      </c>
      <c r="AF128" s="152"/>
      <c r="AG128" s="152">
        <f t="shared" si="38"/>
        <v>500</v>
      </c>
      <c r="AH128" s="152"/>
      <c r="AI128" s="152">
        <f t="shared" si="39"/>
        <v>500</v>
      </c>
      <c r="AJ128" s="152"/>
      <c r="AK128" s="152">
        <f t="shared" si="40"/>
        <v>500</v>
      </c>
      <c r="AL128" s="154"/>
      <c r="AM128" s="152">
        <f t="shared" si="41"/>
        <v>500</v>
      </c>
      <c r="AN128" s="152"/>
      <c r="AO128" s="152">
        <f t="shared" si="42"/>
        <v>500</v>
      </c>
      <c r="AP128" s="175"/>
      <c r="AQ128" s="152">
        <f t="shared" si="43"/>
        <v>500</v>
      </c>
      <c r="AR128" s="152"/>
      <c r="AS128" s="152">
        <f t="shared" si="44"/>
        <v>500</v>
      </c>
      <c r="AT128" s="150"/>
      <c r="AU128" s="152">
        <f t="shared" si="45"/>
        <v>500</v>
      </c>
      <c r="AV128" s="152"/>
      <c r="AW128" s="152">
        <f t="shared" si="46"/>
        <v>500</v>
      </c>
    </row>
    <row r="129" spans="1:49" ht="15.75" customHeight="1">
      <c r="A129" s="156"/>
      <c r="B129" s="150"/>
      <c r="C129" s="205">
        <v>4610</v>
      </c>
      <c r="D129" s="188" t="s">
        <v>326</v>
      </c>
      <c r="E129" s="152"/>
      <c r="F129" s="152"/>
      <c r="G129" s="152"/>
      <c r="H129" s="152"/>
      <c r="I129" s="152"/>
      <c r="J129" s="152"/>
      <c r="K129" s="152"/>
      <c r="L129" s="152"/>
      <c r="M129" s="152"/>
      <c r="N129" s="152"/>
      <c r="O129" s="152"/>
      <c r="P129" s="152"/>
      <c r="Q129" s="152"/>
      <c r="R129" s="152"/>
      <c r="S129" s="152"/>
      <c r="T129" s="152"/>
      <c r="U129" s="152"/>
      <c r="V129" s="152"/>
      <c r="W129" s="152"/>
      <c r="X129" s="154"/>
      <c r="Y129" s="157">
        <v>0</v>
      </c>
      <c r="Z129" s="152">
        <v>500</v>
      </c>
      <c r="AA129" s="152">
        <v>500</v>
      </c>
      <c r="AB129" s="152"/>
      <c r="AC129" s="152">
        <f t="shared" si="36"/>
        <v>500</v>
      </c>
      <c r="AD129" s="152"/>
      <c r="AE129" s="152">
        <f t="shared" si="37"/>
        <v>500</v>
      </c>
      <c r="AF129" s="152"/>
      <c r="AG129" s="152">
        <f t="shared" si="38"/>
        <v>500</v>
      </c>
      <c r="AH129" s="152"/>
      <c r="AI129" s="152">
        <f t="shared" si="39"/>
        <v>500</v>
      </c>
      <c r="AJ129" s="152"/>
      <c r="AK129" s="152">
        <f t="shared" si="40"/>
        <v>500</v>
      </c>
      <c r="AL129" s="154"/>
      <c r="AM129" s="152">
        <f t="shared" si="41"/>
        <v>500</v>
      </c>
      <c r="AN129" s="152">
        <v>1717</v>
      </c>
      <c r="AO129" s="152">
        <f t="shared" si="42"/>
        <v>2217</v>
      </c>
      <c r="AP129" s="175"/>
      <c r="AQ129" s="152">
        <f t="shared" si="43"/>
        <v>2217</v>
      </c>
      <c r="AR129" s="152">
        <v>3000</v>
      </c>
      <c r="AS129" s="152">
        <f t="shared" si="44"/>
        <v>5217</v>
      </c>
      <c r="AT129" s="150"/>
      <c r="AU129" s="152">
        <f t="shared" si="45"/>
        <v>5217</v>
      </c>
      <c r="AV129" s="152"/>
      <c r="AW129" s="152">
        <f t="shared" si="46"/>
        <v>5217</v>
      </c>
    </row>
    <row r="130" spans="1:49" ht="15.75" customHeight="1">
      <c r="A130" s="156"/>
      <c r="B130" s="150"/>
      <c r="C130" s="205">
        <v>4700</v>
      </c>
      <c r="D130" s="150" t="s">
        <v>314</v>
      </c>
      <c r="E130" s="152"/>
      <c r="F130" s="152"/>
      <c r="G130" s="152"/>
      <c r="H130" s="152"/>
      <c r="I130" s="152"/>
      <c r="J130" s="152">
        <v>14300</v>
      </c>
      <c r="K130" s="152">
        <f t="shared" si="60"/>
        <v>14300</v>
      </c>
      <c r="L130" s="152"/>
      <c r="M130" s="152">
        <f t="shared" si="61"/>
        <v>14300</v>
      </c>
      <c r="N130" s="152"/>
      <c r="O130" s="152">
        <f t="shared" si="57"/>
        <v>14300</v>
      </c>
      <c r="P130" s="152"/>
      <c r="Q130" s="152">
        <f t="shared" si="50"/>
        <v>14300</v>
      </c>
      <c r="R130" s="152"/>
      <c r="S130" s="152">
        <f t="shared" si="51"/>
        <v>14300</v>
      </c>
      <c r="T130" s="152"/>
      <c r="U130" s="152">
        <f t="shared" si="52"/>
        <v>14300</v>
      </c>
      <c r="V130" s="152">
        <v>2700</v>
      </c>
      <c r="W130" s="152">
        <v>30000</v>
      </c>
      <c r="X130" s="154"/>
      <c r="Y130" s="157">
        <f t="shared" si="34"/>
        <v>30000</v>
      </c>
      <c r="Z130" s="152"/>
      <c r="AA130" s="152">
        <f t="shared" si="35"/>
        <v>30000</v>
      </c>
      <c r="AB130" s="152"/>
      <c r="AC130" s="152">
        <f t="shared" si="36"/>
        <v>30000</v>
      </c>
      <c r="AD130" s="152"/>
      <c r="AE130" s="152">
        <f t="shared" si="37"/>
        <v>30000</v>
      </c>
      <c r="AF130" s="152"/>
      <c r="AG130" s="152">
        <f t="shared" si="38"/>
        <v>30000</v>
      </c>
      <c r="AH130" s="152"/>
      <c r="AI130" s="152">
        <f t="shared" si="39"/>
        <v>30000</v>
      </c>
      <c r="AJ130" s="152"/>
      <c r="AK130" s="152">
        <f t="shared" si="40"/>
        <v>30000</v>
      </c>
      <c r="AL130" s="154"/>
      <c r="AM130" s="152">
        <f t="shared" si="41"/>
        <v>30000</v>
      </c>
      <c r="AN130" s="152">
        <v>2000</v>
      </c>
      <c r="AO130" s="152">
        <f t="shared" si="42"/>
        <v>32000</v>
      </c>
      <c r="AP130" s="175"/>
      <c r="AQ130" s="152">
        <f t="shared" si="43"/>
        <v>32000</v>
      </c>
      <c r="AR130" s="152">
        <v>10000</v>
      </c>
      <c r="AS130" s="152">
        <f t="shared" si="44"/>
        <v>42000</v>
      </c>
      <c r="AT130" s="150"/>
      <c r="AU130" s="152">
        <f t="shared" si="45"/>
        <v>42000</v>
      </c>
      <c r="AV130" s="152"/>
      <c r="AW130" s="152">
        <f t="shared" si="46"/>
        <v>42000</v>
      </c>
    </row>
    <row r="131" spans="1:49" ht="15.75" customHeight="1">
      <c r="A131" s="156"/>
      <c r="B131" s="150"/>
      <c r="C131" s="205">
        <v>4740</v>
      </c>
      <c r="D131" s="178" t="s">
        <v>315</v>
      </c>
      <c r="E131" s="152"/>
      <c r="F131" s="152"/>
      <c r="G131" s="152"/>
      <c r="H131" s="152"/>
      <c r="I131" s="152"/>
      <c r="J131" s="152"/>
      <c r="K131" s="152"/>
      <c r="L131" s="152"/>
      <c r="M131" s="152"/>
      <c r="N131" s="152"/>
      <c r="O131" s="152">
        <v>0</v>
      </c>
      <c r="P131" s="152">
        <v>100000</v>
      </c>
      <c r="Q131" s="152">
        <f t="shared" si="50"/>
        <v>100000</v>
      </c>
      <c r="R131" s="152">
        <v>-35000</v>
      </c>
      <c r="S131" s="152">
        <f t="shared" si="51"/>
        <v>65000</v>
      </c>
      <c r="T131" s="152"/>
      <c r="U131" s="152">
        <f t="shared" si="52"/>
        <v>65000</v>
      </c>
      <c r="V131" s="152"/>
      <c r="W131" s="152">
        <v>12500</v>
      </c>
      <c r="X131" s="154"/>
      <c r="Y131" s="157">
        <f t="shared" si="34"/>
        <v>12500</v>
      </c>
      <c r="Z131" s="152"/>
      <c r="AA131" s="152">
        <f t="shared" si="35"/>
        <v>12500</v>
      </c>
      <c r="AB131" s="152"/>
      <c r="AC131" s="152">
        <f t="shared" si="36"/>
        <v>12500</v>
      </c>
      <c r="AD131" s="152"/>
      <c r="AE131" s="152">
        <f t="shared" si="37"/>
        <v>12500</v>
      </c>
      <c r="AF131" s="152"/>
      <c r="AG131" s="152">
        <f t="shared" si="38"/>
        <v>12500</v>
      </c>
      <c r="AH131" s="152"/>
      <c r="AI131" s="152">
        <f t="shared" si="39"/>
        <v>12500</v>
      </c>
      <c r="AJ131" s="152"/>
      <c r="AK131" s="152">
        <f t="shared" si="40"/>
        <v>12500</v>
      </c>
      <c r="AL131" s="154"/>
      <c r="AM131" s="152">
        <f t="shared" si="41"/>
        <v>12500</v>
      </c>
      <c r="AN131" s="152">
        <v>3000</v>
      </c>
      <c r="AO131" s="152">
        <f t="shared" si="42"/>
        <v>15500</v>
      </c>
      <c r="AP131" s="175"/>
      <c r="AQ131" s="152">
        <f t="shared" si="43"/>
        <v>15500</v>
      </c>
      <c r="AR131" s="152"/>
      <c r="AS131" s="152">
        <f t="shared" si="44"/>
        <v>15500</v>
      </c>
      <c r="AT131" s="150"/>
      <c r="AU131" s="152">
        <f t="shared" si="45"/>
        <v>15500</v>
      </c>
      <c r="AV131" s="152">
        <v>3000</v>
      </c>
      <c r="AW131" s="152">
        <f t="shared" si="46"/>
        <v>18500</v>
      </c>
    </row>
    <row r="132" spans="1:49" ht="15.75" customHeight="1">
      <c r="A132" s="156"/>
      <c r="B132" s="150"/>
      <c r="C132" s="205">
        <v>4750</v>
      </c>
      <c r="D132" s="176" t="s">
        <v>316</v>
      </c>
      <c r="E132" s="152">
        <v>30000</v>
      </c>
      <c r="F132" s="152"/>
      <c r="G132" s="152">
        <f t="shared" si="58"/>
        <v>30000</v>
      </c>
      <c r="H132" s="152"/>
      <c r="I132" s="152">
        <f t="shared" si="59"/>
        <v>30000</v>
      </c>
      <c r="J132" s="152">
        <v>40000</v>
      </c>
      <c r="K132" s="152">
        <f t="shared" si="60"/>
        <v>70000</v>
      </c>
      <c r="L132" s="152"/>
      <c r="M132" s="152">
        <f t="shared" si="61"/>
        <v>70000</v>
      </c>
      <c r="N132" s="152"/>
      <c r="O132" s="152">
        <f t="shared" si="57"/>
        <v>70000</v>
      </c>
      <c r="P132" s="152"/>
      <c r="Q132" s="152">
        <f t="shared" si="50"/>
        <v>70000</v>
      </c>
      <c r="R132" s="152"/>
      <c r="S132" s="152">
        <f t="shared" si="51"/>
        <v>70000</v>
      </c>
      <c r="T132" s="152"/>
      <c r="U132" s="152">
        <f t="shared" si="52"/>
        <v>70000</v>
      </c>
      <c r="V132" s="152"/>
      <c r="W132" s="152">
        <v>30000</v>
      </c>
      <c r="X132" s="154"/>
      <c r="Y132" s="157">
        <f t="shared" si="34"/>
        <v>30000</v>
      </c>
      <c r="Z132" s="152">
        <v>20000</v>
      </c>
      <c r="AA132" s="152">
        <f t="shared" si="35"/>
        <v>50000</v>
      </c>
      <c r="AB132" s="152"/>
      <c r="AC132" s="152">
        <f t="shared" si="36"/>
        <v>50000</v>
      </c>
      <c r="AD132" s="152"/>
      <c r="AE132" s="152">
        <f t="shared" si="37"/>
        <v>50000</v>
      </c>
      <c r="AF132" s="152">
        <v>10000</v>
      </c>
      <c r="AG132" s="152">
        <f t="shared" si="38"/>
        <v>60000</v>
      </c>
      <c r="AH132" s="152"/>
      <c r="AI132" s="152">
        <f t="shared" si="39"/>
        <v>60000</v>
      </c>
      <c r="AJ132" s="152"/>
      <c r="AK132" s="152">
        <f t="shared" si="40"/>
        <v>60000</v>
      </c>
      <c r="AL132" s="154"/>
      <c r="AM132" s="152">
        <f t="shared" si="41"/>
        <v>60000</v>
      </c>
      <c r="AN132" s="152"/>
      <c r="AO132" s="152">
        <f t="shared" si="42"/>
        <v>60000</v>
      </c>
      <c r="AP132" s="175"/>
      <c r="AQ132" s="152">
        <f t="shared" si="43"/>
        <v>60000</v>
      </c>
      <c r="AR132" s="152">
        <v>15000</v>
      </c>
      <c r="AS132" s="152">
        <f t="shared" si="44"/>
        <v>75000</v>
      </c>
      <c r="AT132" s="150"/>
      <c r="AU132" s="152">
        <f t="shared" si="45"/>
        <v>75000</v>
      </c>
      <c r="AV132" s="152"/>
      <c r="AW132" s="152">
        <f t="shared" si="46"/>
        <v>75000</v>
      </c>
    </row>
    <row r="133" spans="1:49" ht="15.75" customHeight="1">
      <c r="A133" s="156"/>
      <c r="B133" s="150"/>
      <c r="C133" s="212">
        <v>6050</v>
      </c>
      <c r="D133" s="176" t="s">
        <v>317</v>
      </c>
      <c r="E133" s="152"/>
      <c r="F133" s="152"/>
      <c r="G133" s="152"/>
      <c r="H133" s="152"/>
      <c r="I133" s="152"/>
      <c r="J133" s="152"/>
      <c r="K133" s="152"/>
      <c r="L133" s="152"/>
      <c r="M133" s="152"/>
      <c r="N133" s="152"/>
      <c r="O133" s="152"/>
      <c r="P133" s="152"/>
      <c r="Q133" s="152"/>
      <c r="R133" s="152"/>
      <c r="S133" s="152"/>
      <c r="T133" s="152"/>
      <c r="U133" s="152"/>
      <c r="V133" s="152"/>
      <c r="W133" s="152"/>
      <c r="X133" s="154"/>
      <c r="Y133" s="157">
        <v>0</v>
      </c>
      <c r="Z133" s="152">
        <v>25000</v>
      </c>
      <c r="AA133" s="152">
        <v>25000</v>
      </c>
      <c r="AB133" s="152"/>
      <c r="AC133" s="152">
        <f t="shared" si="36"/>
        <v>25000</v>
      </c>
      <c r="AD133" s="152"/>
      <c r="AE133" s="152">
        <f t="shared" si="37"/>
        <v>25000</v>
      </c>
      <c r="AF133" s="152">
        <v>162000</v>
      </c>
      <c r="AG133" s="152">
        <f t="shared" si="38"/>
        <v>187000</v>
      </c>
      <c r="AH133" s="152"/>
      <c r="AI133" s="152">
        <f t="shared" si="39"/>
        <v>187000</v>
      </c>
      <c r="AJ133" s="152"/>
      <c r="AK133" s="152">
        <f t="shared" si="40"/>
        <v>187000</v>
      </c>
      <c r="AL133" s="154">
        <v>4000</v>
      </c>
      <c r="AM133" s="152">
        <f t="shared" si="41"/>
        <v>191000</v>
      </c>
      <c r="AN133" s="152"/>
      <c r="AO133" s="152">
        <f t="shared" si="42"/>
        <v>191000</v>
      </c>
      <c r="AP133" s="175"/>
      <c r="AQ133" s="152">
        <f t="shared" si="43"/>
        <v>191000</v>
      </c>
      <c r="AR133" s="152">
        <v>4000</v>
      </c>
      <c r="AS133" s="152">
        <f t="shared" si="44"/>
        <v>195000</v>
      </c>
      <c r="AT133" s="150"/>
      <c r="AU133" s="152">
        <f t="shared" si="45"/>
        <v>195000</v>
      </c>
      <c r="AV133" s="152">
        <v>-12000</v>
      </c>
      <c r="AW133" s="152">
        <f t="shared" si="46"/>
        <v>183000</v>
      </c>
    </row>
    <row r="134" spans="1:49" ht="15.75" customHeight="1">
      <c r="A134" s="156"/>
      <c r="B134" s="150"/>
      <c r="C134" s="149">
        <v>6060</v>
      </c>
      <c r="D134" s="176" t="s">
        <v>336</v>
      </c>
      <c r="E134" s="152"/>
      <c r="F134" s="152"/>
      <c r="G134" s="152"/>
      <c r="H134" s="152"/>
      <c r="I134" s="152"/>
      <c r="J134" s="152"/>
      <c r="K134" s="152"/>
      <c r="L134" s="152"/>
      <c r="M134" s="152"/>
      <c r="N134" s="152"/>
      <c r="O134" s="152"/>
      <c r="P134" s="152"/>
      <c r="Q134" s="152"/>
      <c r="R134" s="152"/>
      <c r="S134" s="152"/>
      <c r="T134" s="152"/>
      <c r="U134" s="152"/>
      <c r="V134" s="152"/>
      <c r="W134" s="152">
        <v>44000</v>
      </c>
      <c r="X134" s="154"/>
      <c r="Y134" s="157">
        <f t="shared" si="34"/>
        <v>44000</v>
      </c>
      <c r="Z134" s="152">
        <v>4000</v>
      </c>
      <c r="AA134" s="152">
        <f t="shared" si="35"/>
        <v>48000</v>
      </c>
      <c r="AB134" s="152"/>
      <c r="AC134" s="152">
        <f t="shared" si="36"/>
        <v>48000</v>
      </c>
      <c r="AD134" s="152"/>
      <c r="AE134" s="152">
        <f t="shared" si="37"/>
        <v>48000</v>
      </c>
      <c r="AF134" s="152">
        <v>20000</v>
      </c>
      <c r="AG134" s="152">
        <f t="shared" si="38"/>
        <v>68000</v>
      </c>
      <c r="AH134" s="152"/>
      <c r="AI134" s="152">
        <f t="shared" si="39"/>
        <v>68000</v>
      </c>
      <c r="AJ134" s="152"/>
      <c r="AK134" s="152">
        <f t="shared" si="40"/>
        <v>68000</v>
      </c>
      <c r="AL134" s="154"/>
      <c r="AM134" s="152">
        <f t="shared" si="41"/>
        <v>68000</v>
      </c>
      <c r="AN134" s="152"/>
      <c r="AO134" s="152">
        <f t="shared" si="42"/>
        <v>68000</v>
      </c>
      <c r="AP134" s="175"/>
      <c r="AQ134" s="152">
        <f t="shared" si="43"/>
        <v>68000</v>
      </c>
      <c r="AR134" s="152"/>
      <c r="AS134" s="152">
        <f t="shared" si="44"/>
        <v>68000</v>
      </c>
      <c r="AT134" s="150"/>
      <c r="AU134" s="152">
        <f t="shared" si="45"/>
        <v>68000</v>
      </c>
      <c r="AV134" s="152"/>
      <c r="AW134" s="152">
        <f t="shared" si="46"/>
        <v>68000</v>
      </c>
    </row>
    <row r="135" spans="1:49" s="165" customFormat="1" ht="16.5" customHeight="1">
      <c r="A135" s="191"/>
      <c r="B135" s="159" t="s">
        <v>349</v>
      </c>
      <c r="C135" s="213"/>
      <c r="D135" s="159"/>
      <c r="E135" s="161">
        <f>SUM(E112:E132)</f>
        <v>4500000</v>
      </c>
      <c r="F135" s="161"/>
      <c r="G135" s="161">
        <f>SUM(G112:G132)</f>
        <v>4500000</v>
      </c>
      <c r="H135" s="161">
        <f>SUM(H112:H132)</f>
        <v>230000</v>
      </c>
      <c r="I135" s="161">
        <f>SUM(I111:I132)</f>
        <v>4730000</v>
      </c>
      <c r="J135" s="161">
        <f>SUM(J111:J132)</f>
        <v>130000</v>
      </c>
      <c r="K135" s="161">
        <f>SUM(K111:K132)</f>
        <v>4860000</v>
      </c>
      <c r="L135" s="161"/>
      <c r="M135" s="161">
        <f>SUM(M111:M132)</f>
        <v>4860000</v>
      </c>
      <c r="N135" s="161">
        <v>0</v>
      </c>
      <c r="O135" s="162">
        <f t="shared" si="57"/>
        <v>4860000</v>
      </c>
      <c r="P135" s="162">
        <f>SUM(P111:P132)</f>
        <v>118000</v>
      </c>
      <c r="Q135" s="162">
        <f t="shared" si="50"/>
        <v>4978000</v>
      </c>
      <c r="R135" s="162">
        <f>SUM(R111:R132)</f>
        <v>0</v>
      </c>
      <c r="S135" s="162">
        <f t="shared" si="51"/>
        <v>4978000</v>
      </c>
      <c r="T135" s="162">
        <v>0</v>
      </c>
      <c r="U135" s="162">
        <f>SUM(U111:U132)</f>
        <v>4973000</v>
      </c>
      <c r="V135" s="162">
        <f>SUM(V111:V132)</f>
        <v>55000</v>
      </c>
      <c r="W135" s="162">
        <f aca="true" t="shared" si="62" ref="W135:AB135">SUM(W111:W134)</f>
        <v>6059500</v>
      </c>
      <c r="X135" s="162">
        <f t="shared" si="62"/>
        <v>10000</v>
      </c>
      <c r="Y135" s="164">
        <f t="shared" si="62"/>
        <v>6069500</v>
      </c>
      <c r="Z135" s="162">
        <f t="shared" si="62"/>
        <v>351600</v>
      </c>
      <c r="AA135" s="162">
        <f t="shared" si="62"/>
        <v>6421100</v>
      </c>
      <c r="AB135" s="162">
        <f t="shared" si="62"/>
        <v>-10000</v>
      </c>
      <c r="AC135" s="162">
        <f t="shared" si="36"/>
        <v>6411100</v>
      </c>
      <c r="AD135" s="162"/>
      <c r="AE135" s="162">
        <f t="shared" si="37"/>
        <v>6411100</v>
      </c>
      <c r="AF135" s="162">
        <f>SUM(AF111:AF134)</f>
        <v>739000</v>
      </c>
      <c r="AG135" s="162">
        <f t="shared" si="38"/>
        <v>7150100</v>
      </c>
      <c r="AH135" s="162"/>
      <c r="AI135" s="162">
        <f t="shared" si="39"/>
        <v>7150100</v>
      </c>
      <c r="AJ135" s="162"/>
      <c r="AK135" s="162">
        <f>SUM(AK111:AK134)</f>
        <v>7150100</v>
      </c>
      <c r="AL135" s="164">
        <f>SUM(AL110:AL134)</f>
        <v>304000</v>
      </c>
      <c r="AM135" s="162">
        <f t="shared" si="41"/>
        <v>7454100</v>
      </c>
      <c r="AN135" s="162">
        <f>SUM(AN110:AN134)</f>
        <v>223520</v>
      </c>
      <c r="AO135" s="162">
        <f t="shared" si="42"/>
        <v>7677620</v>
      </c>
      <c r="AP135" s="162"/>
      <c r="AQ135" s="162">
        <f>SUM(AQ110:AQ134)</f>
        <v>7677620</v>
      </c>
      <c r="AR135" s="164">
        <f>SUM(AR110:AR134)</f>
        <v>19000</v>
      </c>
      <c r="AS135" s="162">
        <f>SUM(AS110:AS134)</f>
        <v>7696620</v>
      </c>
      <c r="AT135" s="163"/>
      <c r="AU135" s="162">
        <f>SUM(AU110:AU134)</f>
        <v>7696620</v>
      </c>
      <c r="AV135" s="162">
        <f>SUM(AV110:AV134)</f>
        <v>20000</v>
      </c>
      <c r="AW135" s="162">
        <f t="shared" si="46"/>
        <v>7716620</v>
      </c>
    </row>
    <row r="136" spans="1:49" s="165" customFormat="1" ht="16.5" customHeight="1">
      <c r="A136" s="191"/>
      <c r="B136" s="149">
        <v>75045</v>
      </c>
      <c r="C136" s="214">
        <v>4110</v>
      </c>
      <c r="D136" s="198" t="s">
        <v>297</v>
      </c>
      <c r="E136" s="169"/>
      <c r="F136" s="169"/>
      <c r="G136" s="169"/>
      <c r="H136" s="169"/>
      <c r="I136" s="169"/>
      <c r="J136" s="169"/>
      <c r="K136" s="169"/>
      <c r="L136" s="169"/>
      <c r="M136" s="169"/>
      <c r="N136" s="169"/>
      <c r="O136" s="215"/>
      <c r="P136" s="215"/>
      <c r="Q136" s="215"/>
      <c r="R136" s="215"/>
      <c r="S136" s="215"/>
      <c r="T136" s="215"/>
      <c r="U136" s="215"/>
      <c r="V136" s="215"/>
      <c r="W136" s="215"/>
      <c r="X136" s="216"/>
      <c r="Y136" s="217"/>
      <c r="Z136" s="215"/>
      <c r="AA136" s="215"/>
      <c r="AB136" s="215"/>
      <c r="AC136" s="215"/>
      <c r="AD136" s="215"/>
      <c r="AE136" s="215"/>
      <c r="AF136" s="215"/>
      <c r="AG136" s="215"/>
      <c r="AH136" s="215"/>
      <c r="AI136" s="170">
        <v>0</v>
      </c>
      <c r="AJ136" s="170">
        <v>378</v>
      </c>
      <c r="AK136" s="170">
        <v>378</v>
      </c>
      <c r="AL136" s="171"/>
      <c r="AM136" s="152">
        <f t="shared" si="41"/>
        <v>378</v>
      </c>
      <c r="AN136" s="169"/>
      <c r="AO136" s="152">
        <f t="shared" si="42"/>
        <v>378</v>
      </c>
      <c r="AP136" s="169"/>
      <c r="AQ136" s="152">
        <f t="shared" si="43"/>
        <v>378</v>
      </c>
      <c r="AR136" s="171"/>
      <c r="AS136" s="152">
        <f t="shared" si="44"/>
        <v>378</v>
      </c>
      <c r="AT136" s="173"/>
      <c r="AU136" s="152">
        <f t="shared" si="45"/>
        <v>378</v>
      </c>
      <c r="AV136" s="169"/>
      <c r="AW136" s="152">
        <f t="shared" si="46"/>
        <v>378</v>
      </c>
    </row>
    <row r="137" spans="1:49" s="165" customFormat="1" ht="16.5" customHeight="1">
      <c r="A137" s="191"/>
      <c r="B137" s="150" t="s">
        <v>114</v>
      </c>
      <c r="C137" s="214">
        <v>4120</v>
      </c>
      <c r="D137" s="198" t="s">
        <v>298</v>
      </c>
      <c r="E137" s="169"/>
      <c r="F137" s="169"/>
      <c r="G137" s="169"/>
      <c r="H137" s="169"/>
      <c r="I137" s="169"/>
      <c r="J137" s="169"/>
      <c r="K137" s="169"/>
      <c r="L137" s="169"/>
      <c r="M137" s="169"/>
      <c r="N137" s="169"/>
      <c r="O137" s="215"/>
      <c r="P137" s="215"/>
      <c r="Q137" s="215"/>
      <c r="R137" s="215"/>
      <c r="S137" s="215"/>
      <c r="T137" s="215"/>
      <c r="U137" s="215"/>
      <c r="V137" s="215"/>
      <c r="W137" s="215"/>
      <c r="X137" s="216"/>
      <c r="Y137" s="217"/>
      <c r="Z137" s="215"/>
      <c r="AA137" s="215"/>
      <c r="AB137" s="215"/>
      <c r="AC137" s="215"/>
      <c r="AD137" s="215"/>
      <c r="AE137" s="215"/>
      <c r="AF137" s="215"/>
      <c r="AG137" s="215"/>
      <c r="AH137" s="215"/>
      <c r="AI137" s="170">
        <v>0</v>
      </c>
      <c r="AJ137" s="170">
        <v>62</v>
      </c>
      <c r="AK137" s="170">
        <v>62</v>
      </c>
      <c r="AL137" s="171"/>
      <c r="AM137" s="152">
        <f t="shared" si="41"/>
        <v>62</v>
      </c>
      <c r="AN137" s="170"/>
      <c r="AO137" s="152">
        <f t="shared" si="42"/>
        <v>62</v>
      </c>
      <c r="AP137" s="170"/>
      <c r="AQ137" s="152">
        <f t="shared" si="43"/>
        <v>62</v>
      </c>
      <c r="AR137" s="171"/>
      <c r="AS137" s="152">
        <f t="shared" si="44"/>
        <v>62</v>
      </c>
      <c r="AT137" s="173"/>
      <c r="AU137" s="152">
        <f t="shared" si="45"/>
        <v>62</v>
      </c>
      <c r="AV137" s="169"/>
      <c r="AW137" s="152">
        <f t="shared" si="46"/>
        <v>62</v>
      </c>
    </row>
    <row r="138" spans="1:49" s="165" customFormat="1" ht="16.5" customHeight="1">
      <c r="A138" s="191"/>
      <c r="B138" s="173"/>
      <c r="C138" s="218">
        <v>4170</v>
      </c>
      <c r="D138" s="219" t="s">
        <v>299</v>
      </c>
      <c r="E138" s="152"/>
      <c r="F138" s="152"/>
      <c r="G138" s="152"/>
      <c r="H138" s="152"/>
      <c r="I138" s="152"/>
      <c r="J138" s="152"/>
      <c r="K138" s="152"/>
      <c r="L138" s="152"/>
      <c r="M138" s="152"/>
      <c r="N138" s="169"/>
      <c r="O138" s="152"/>
      <c r="P138" s="173"/>
      <c r="Q138" s="152"/>
      <c r="R138" s="169"/>
      <c r="S138" s="152"/>
      <c r="T138" s="169"/>
      <c r="U138" s="152"/>
      <c r="V138" s="169"/>
      <c r="W138" s="152">
        <v>14100</v>
      </c>
      <c r="X138" s="171"/>
      <c r="Y138" s="157">
        <f t="shared" si="34"/>
        <v>14100</v>
      </c>
      <c r="Z138" s="169"/>
      <c r="AA138" s="152">
        <f t="shared" si="35"/>
        <v>14100</v>
      </c>
      <c r="AB138" s="169"/>
      <c r="AC138" s="152">
        <f t="shared" si="36"/>
        <v>14100</v>
      </c>
      <c r="AD138" s="169"/>
      <c r="AE138" s="152">
        <f t="shared" si="37"/>
        <v>14100</v>
      </c>
      <c r="AF138" s="169"/>
      <c r="AG138" s="152">
        <f t="shared" si="38"/>
        <v>14100</v>
      </c>
      <c r="AH138" s="169"/>
      <c r="AI138" s="152">
        <f t="shared" si="39"/>
        <v>14100</v>
      </c>
      <c r="AJ138" s="170">
        <v>-217</v>
      </c>
      <c r="AK138" s="152">
        <f t="shared" si="40"/>
        <v>13883</v>
      </c>
      <c r="AL138" s="171"/>
      <c r="AM138" s="152">
        <f t="shared" si="41"/>
        <v>13883</v>
      </c>
      <c r="AN138" s="170">
        <v>783</v>
      </c>
      <c r="AO138" s="152">
        <f t="shared" si="42"/>
        <v>14666</v>
      </c>
      <c r="AP138" s="170">
        <v>-1566</v>
      </c>
      <c r="AQ138" s="152">
        <f t="shared" si="43"/>
        <v>13100</v>
      </c>
      <c r="AR138" s="171"/>
      <c r="AS138" s="152">
        <f t="shared" si="44"/>
        <v>13100</v>
      </c>
      <c r="AT138" s="173"/>
      <c r="AU138" s="152">
        <f t="shared" si="45"/>
        <v>13100</v>
      </c>
      <c r="AV138" s="169"/>
      <c r="AW138" s="152">
        <f t="shared" si="46"/>
        <v>13100</v>
      </c>
    </row>
    <row r="139" spans="1:49" s="165" customFormat="1" ht="16.5" customHeight="1">
      <c r="A139" s="191"/>
      <c r="B139" s="173"/>
      <c r="C139" s="218">
        <v>4210</v>
      </c>
      <c r="D139" s="219" t="s">
        <v>300</v>
      </c>
      <c r="E139" s="152"/>
      <c r="F139" s="152"/>
      <c r="G139" s="152"/>
      <c r="H139" s="152"/>
      <c r="I139" s="152"/>
      <c r="J139" s="152"/>
      <c r="K139" s="152"/>
      <c r="L139" s="152"/>
      <c r="M139" s="152"/>
      <c r="N139" s="169"/>
      <c r="O139" s="152"/>
      <c r="P139" s="173"/>
      <c r="Q139" s="152"/>
      <c r="R139" s="169"/>
      <c r="S139" s="152"/>
      <c r="T139" s="169"/>
      <c r="U139" s="152"/>
      <c r="V139" s="169"/>
      <c r="W139" s="152">
        <v>1000</v>
      </c>
      <c r="X139" s="171"/>
      <c r="Y139" s="157">
        <f t="shared" si="34"/>
        <v>1000</v>
      </c>
      <c r="Z139" s="169"/>
      <c r="AA139" s="152">
        <f t="shared" si="35"/>
        <v>1000</v>
      </c>
      <c r="AB139" s="169"/>
      <c r="AC139" s="152">
        <f t="shared" si="36"/>
        <v>1000</v>
      </c>
      <c r="AD139" s="169"/>
      <c r="AE139" s="152">
        <f t="shared" si="37"/>
        <v>1000</v>
      </c>
      <c r="AF139" s="169"/>
      <c r="AG139" s="152">
        <f t="shared" si="38"/>
        <v>1000</v>
      </c>
      <c r="AH139" s="169"/>
      <c r="AI139" s="152">
        <f t="shared" si="39"/>
        <v>1000</v>
      </c>
      <c r="AJ139" s="169"/>
      <c r="AK139" s="152">
        <f t="shared" si="40"/>
        <v>1000</v>
      </c>
      <c r="AL139" s="171"/>
      <c r="AM139" s="152">
        <f t="shared" si="41"/>
        <v>1000</v>
      </c>
      <c r="AN139" s="170">
        <v>13</v>
      </c>
      <c r="AO139" s="152">
        <f t="shared" si="42"/>
        <v>1013</v>
      </c>
      <c r="AP139" s="170">
        <v>-26</v>
      </c>
      <c r="AQ139" s="152">
        <f t="shared" si="43"/>
        <v>987</v>
      </c>
      <c r="AR139" s="171"/>
      <c r="AS139" s="152">
        <f t="shared" si="44"/>
        <v>987</v>
      </c>
      <c r="AT139" s="173"/>
      <c r="AU139" s="152">
        <f t="shared" si="45"/>
        <v>987</v>
      </c>
      <c r="AV139" s="169"/>
      <c r="AW139" s="152">
        <f t="shared" si="46"/>
        <v>987</v>
      </c>
    </row>
    <row r="140" spans="1:49" ht="16.5" customHeight="1">
      <c r="A140" s="156"/>
      <c r="B140" s="149"/>
      <c r="C140" s="218">
        <v>4370</v>
      </c>
      <c r="D140" s="177" t="s">
        <v>307</v>
      </c>
      <c r="E140" s="152">
        <v>1500</v>
      </c>
      <c r="F140" s="152"/>
      <c r="G140" s="152">
        <f>E140+F140</f>
        <v>1500</v>
      </c>
      <c r="H140" s="152"/>
      <c r="I140" s="152">
        <f>G140+H140</f>
        <v>1500</v>
      </c>
      <c r="J140" s="152">
        <v>-185</v>
      </c>
      <c r="K140" s="152">
        <f>I140+J140</f>
        <v>1315</v>
      </c>
      <c r="L140" s="152"/>
      <c r="M140" s="152">
        <f>K140+L140</f>
        <v>1315</v>
      </c>
      <c r="N140" s="152"/>
      <c r="O140" s="152">
        <f t="shared" si="57"/>
        <v>1315</v>
      </c>
      <c r="P140" s="150"/>
      <c r="Q140" s="152">
        <f t="shared" si="50"/>
        <v>1315</v>
      </c>
      <c r="R140" s="152"/>
      <c r="S140" s="152">
        <f t="shared" si="51"/>
        <v>1315</v>
      </c>
      <c r="T140" s="150"/>
      <c r="U140" s="152">
        <f t="shared" si="52"/>
        <v>1315</v>
      </c>
      <c r="V140" s="152"/>
      <c r="W140" s="152">
        <v>300</v>
      </c>
      <c r="X140" s="154"/>
      <c r="Y140" s="157">
        <f>W140+X140</f>
        <v>300</v>
      </c>
      <c r="Z140" s="152"/>
      <c r="AA140" s="152">
        <f>Y140+Z140</f>
        <v>300</v>
      </c>
      <c r="AB140" s="152"/>
      <c r="AC140" s="152">
        <f>AA140+AB140</f>
        <v>300</v>
      </c>
      <c r="AD140" s="152"/>
      <c r="AE140" s="152">
        <f>AC140+AD140</f>
        <v>300</v>
      </c>
      <c r="AF140" s="152"/>
      <c r="AG140" s="152">
        <f>AE140+AF140</f>
        <v>300</v>
      </c>
      <c r="AH140" s="152"/>
      <c r="AI140" s="152">
        <f>AG140+AH140</f>
        <v>300</v>
      </c>
      <c r="AJ140" s="152"/>
      <c r="AK140" s="152">
        <f>AI140+AJ140</f>
        <v>300</v>
      </c>
      <c r="AL140" s="154">
        <v>-68</v>
      </c>
      <c r="AM140" s="152">
        <f aca="true" t="shared" si="63" ref="AM140:AM203">AK140+AL140</f>
        <v>232</v>
      </c>
      <c r="AN140" s="152">
        <v>113</v>
      </c>
      <c r="AO140" s="152">
        <f aca="true" t="shared" si="64" ref="AO140:AO203">AM140+AN140</f>
        <v>345</v>
      </c>
      <c r="AP140" s="152">
        <v>-226</v>
      </c>
      <c r="AQ140" s="152">
        <f aca="true" t="shared" si="65" ref="AQ140:AQ203">AO140+AP140</f>
        <v>119</v>
      </c>
      <c r="AR140" s="154"/>
      <c r="AS140" s="152">
        <f aca="true" t="shared" si="66" ref="AS140:AS203">AQ140+AR140</f>
        <v>119</v>
      </c>
      <c r="AT140" s="150"/>
      <c r="AU140" s="152">
        <f aca="true" t="shared" si="67" ref="AU140:AU203">AS140+AT140</f>
        <v>119</v>
      </c>
      <c r="AV140" s="152"/>
      <c r="AW140" s="152">
        <f aca="true" t="shared" si="68" ref="AW140:AW203">AU140+AV140</f>
        <v>119</v>
      </c>
    </row>
    <row r="141" spans="1:49" ht="16.5" customHeight="1">
      <c r="A141" s="156"/>
      <c r="B141" s="150"/>
      <c r="C141" s="218">
        <v>4400</v>
      </c>
      <c r="D141" s="178" t="s">
        <v>350</v>
      </c>
      <c r="E141" s="152">
        <v>12250</v>
      </c>
      <c r="F141" s="152">
        <v>-9000</v>
      </c>
      <c r="G141" s="152">
        <f>E141+F141</f>
        <v>3250</v>
      </c>
      <c r="H141" s="152"/>
      <c r="I141" s="152">
        <f>G141+H141</f>
        <v>3250</v>
      </c>
      <c r="J141" s="152">
        <v>221</v>
      </c>
      <c r="K141" s="152">
        <f>I141+J141</f>
        <v>3471</v>
      </c>
      <c r="L141" s="152"/>
      <c r="M141" s="152">
        <f>K141+L141</f>
        <v>3471</v>
      </c>
      <c r="N141" s="152">
        <v>844</v>
      </c>
      <c r="O141" s="152">
        <f t="shared" si="57"/>
        <v>4315</v>
      </c>
      <c r="P141" s="150"/>
      <c r="Q141" s="152">
        <f t="shared" si="50"/>
        <v>4315</v>
      </c>
      <c r="R141" s="152"/>
      <c r="S141" s="152">
        <f t="shared" si="51"/>
        <v>4315</v>
      </c>
      <c r="T141" s="150"/>
      <c r="U141" s="152">
        <f t="shared" si="52"/>
        <v>4315</v>
      </c>
      <c r="V141" s="152">
        <v>-487</v>
      </c>
      <c r="W141" s="152">
        <v>4000</v>
      </c>
      <c r="X141" s="154"/>
      <c r="Y141" s="157">
        <f>W141+X141</f>
        <v>4000</v>
      </c>
      <c r="Z141" s="152"/>
      <c r="AA141" s="152">
        <f>Y141+Z141</f>
        <v>4000</v>
      </c>
      <c r="AB141" s="152"/>
      <c r="AC141" s="152">
        <f>AA141+AB141</f>
        <v>4000</v>
      </c>
      <c r="AD141" s="152"/>
      <c r="AE141" s="152">
        <f>AC141+AD141</f>
        <v>4000</v>
      </c>
      <c r="AF141" s="152"/>
      <c r="AG141" s="152">
        <f>AE141+AF141</f>
        <v>4000</v>
      </c>
      <c r="AH141" s="152"/>
      <c r="AI141" s="152">
        <f>AG141+AH141</f>
        <v>4000</v>
      </c>
      <c r="AJ141" s="152">
        <v>-100</v>
      </c>
      <c r="AK141" s="152">
        <f>AI141+AJ141</f>
        <v>3900</v>
      </c>
      <c r="AL141" s="154"/>
      <c r="AM141" s="152">
        <f t="shared" si="63"/>
        <v>3900</v>
      </c>
      <c r="AN141" s="152"/>
      <c r="AO141" s="152">
        <f t="shared" si="64"/>
        <v>3900</v>
      </c>
      <c r="AP141" s="152"/>
      <c r="AQ141" s="152">
        <f t="shared" si="65"/>
        <v>3900</v>
      </c>
      <c r="AR141" s="154"/>
      <c r="AS141" s="152">
        <f t="shared" si="66"/>
        <v>3900</v>
      </c>
      <c r="AT141" s="150"/>
      <c r="AU141" s="152">
        <f t="shared" si="67"/>
        <v>3900</v>
      </c>
      <c r="AV141" s="152"/>
      <c r="AW141" s="152">
        <f t="shared" si="68"/>
        <v>3900</v>
      </c>
    </row>
    <row r="142" spans="1:49" ht="16.5" customHeight="1">
      <c r="A142" s="156"/>
      <c r="B142" s="150"/>
      <c r="C142" s="218">
        <v>4410</v>
      </c>
      <c r="D142" s="219" t="s">
        <v>347</v>
      </c>
      <c r="E142" s="189">
        <v>950</v>
      </c>
      <c r="F142" s="189"/>
      <c r="G142" s="152">
        <f>E142+F142</f>
        <v>950</v>
      </c>
      <c r="H142" s="189"/>
      <c r="I142" s="152">
        <f>G142+H142</f>
        <v>950</v>
      </c>
      <c r="J142" s="189">
        <v>-239</v>
      </c>
      <c r="K142" s="152">
        <f>I142+J142</f>
        <v>711</v>
      </c>
      <c r="L142" s="189"/>
      <c r="M142" s="152">
        <f>K142+L142</f>
        <v>711</v>
      </c>
      <c r="N142" s="152">
        <v>-94</v>
      </c>
      <c r="O142" s="152">
        <f t="shared" si="57"/>
        <v>617</v>
      </c>
      <c r="P142" s="150"/>
      <c r="Q142" s="152">
        <f t="shared" si="50"/>
        <v>617</v>
      </c>
      <c r="R142" s="152"/>
      <c r="S142" s="152">
        <f t="shared" si="51"/>
        <v>617</v>
      </c>
      <c r="T142" s="150"/>
      <c r="U142" s="152">
        <f t="shared" si="52"/>
        <v>617</v>
      </c>
      <c r="V142" s="152"/>
      <c r="W142" s="152">
        <v>300</v>
      </c>
      <c r="X142" s="154"/>
      <c r="Y142" s="157">
        <f>W142+X142</f>
        <v>300</v>
      </c>
      <c r="Z142" s="152"/>
      <c r="AA142" s="152">
        <f>Y142+Z142</f>
        <v>300</v>
      </c>
      <c r="AB142" s="152"/>
      <c r="AC142" s="152">
        <f>AA142+AB142</f>
        <v>300</v>
      </c>
      <c r="AD142" s="152"/>
      <c r="AE142" s="152">
        <f>AC142+AD142</f>
        <v>300</v>
      </c>
      <c r="AF142" s="152"/>
      <c r="AG142" s="152">
        <f>AE142+AF142</f>
        <v>300</v>
      </c>
      <c r="AH142" s="152"/>
      <c r="AI142" s="152">
        <f>AG142+AH142</f>
        <v>300</v>
      </c>
      <c r="AJ142" s="152">
        <v>-91</v>
      </c>
      <c r="AK142" s="152">
        <f>AI142+AJ142</f>
        <v>209</v>
      </c>
      <c r="AL142" s="154"/>
      <c r="AM142" s="152">
        <f t="shared" si="63"/>
        <v>209</v>
      </c>
      <c r="AN142" s="152"/>
      <c r="AO142" s="152">
        <f t="shared" si="64"/>
        <v>209</v>
      </c>
      <c r="AP142" s="152"/>
      <c r="AQ142" s="152">
        <f t="shared" si="65"/>
        <v>209</v>
      </c>
      <c r="AR142" s="154"/>
      <c r="AS142" s="152">
        <f t="shared" si="66"/>
        <v>209</v>
      </c>
      <c r="AT142" s="150"/>
      <c r="AU142" s="152">
        <f t="shared" si="67"/>
        <v>209</v>
      </c>
      <c r="AV142" s="152"/>
      <c r="AW142" s="152">
        <f t="shared" si="68"/>
        <v>209</v>
      </c>
    </row>
    <row r="143" spans="1:49" ht="16.5" customHeight="1">
      <c r="A143" s="156"/>
      <c r="B143" s="150"/>
      <c r="C143" s="220">
        <v>4740</v>
      </c>
      <c r="D143" s="178" t="s">
        <v>315</v>
      </c>
      <c r="E143" s="189"/>
      <c r="F143" s="189"/>
      <c r="G143" s="152"/>
      <c r="H143" s="189"/>
      <c r="I143" s="152"/>
      <c r="J143" s="189"/>
      <c r="K143" s="152"/>
      <c r="L143" s="189"/>
      <c r="M143" s="152"/>
      <c r="N143" s="152"/>
      <c r="O143" s="152"/>
      <c r="P143" s="150"/>
      <c r="Q143" s="152"/>
      <c r="R143" s="152"/>
      <c r="S143" s="152"/>
      <c r="T143" s="150"/>
      <c r="U143" s="152"/>
      <c r="V143" s="152"/>
      <c r="W143" s="152">
        <v>300</v>
      </c>
      <c r="X143" s="154"/>
      <c r="Y143" s="157">
        <f>W143+X143</f>
        <v>300</v>
      </c>
      <c r="Z143" s="152"/>
      <c r="AA143" s="152">
        <f>Y143+Z143</f>
        <v>300</v>
      </c>
      <c r="AB143" s="152"/>
      <c r="AC143" s="152">
        <f>AA143+AB143</f>
        <v>300</v>
      </c>
      <c r="AD143" s="152"/>
      <c r="AE143" s="152">
        <f>AC143+AD143</f>
        <v>300</v>
      </c>
      <c r="AF143" s="152"/>
      <c r="AG143" s="152">
        <f>AE143+AF143</f>
        <v>300</v>
      </c>
      <c r="AH143" s="152"/>
      <c r="AI143" s="152">
        <f>AG143+AH143</f>
        <v>300</v>
      </c>
      <c r="AJ143" s="152">
        <v>-245</v>
      </c>
      <c r="AK143" s="152">
        <f>AI143+AJ143</f>
        <v>55</v>
      </c>
      <c r="AL143" s="154"/>
      <c r="AM143" s="152">
        <f t="shared" si="63"/>
        <v>55</v>
      </c>
      <c r="AN143" s="152"/>
      <c r="AO143" s="152">
        <f t="shared" si="64"/>
        <v>55</v>
      </c>
      <c r="AP143" s="152"/>
      <c r="AQ143" s="152">
        <f t="shared" si="65"/>
        <v>55</v>
      </c>
      <c r="AR143" s="154"/>
      <c r="AS143" s="152">
        <f t="shared" si="66"/>
        <v>55</v>
      </c>
      <c r="AT143" s="150"/>
      <c r="AU143" s="152">
        <f t="shared" si="67"/>
        <v>55</v>
      </c>
      <c r="AV143" s="152"/>
      <c r="AW143" s="152">
        <f t="shared" si="68"/>
        <v>55</v>
      </c>
    </row>
    <row r="144" spans="1:49" ht="16.5" customHeight="1">
      <c r="A144" s="156"/>
      <c r="B144" s="201"/>
      <c r="C144" s="220">
        <v>4750</v>
      </c>
      <c r="D144" s="176" t="s">
        <v>316</v>
      </c>
      <c r="E144" s="189"/>
      <c r="F144" s="189"/>
      <c r="G144" s="152"/>
      <c r="H144" s="189"/>
      <c r="I144" s="152"/>
      <c r="J144" s="189"/>
      <c r="K144" s="152"/>
      <c r="L144" s="189"/>
      <c r="M144" s="152"/>
      <c r="N144" s="152"/>
      <c r="O144" s="152"/>
      <c r="P144" s="150"/>
      <c r="Q144" s="152"/>
      <c r="R144" s="152"/>
      <c r="S144" s="152"/>
      <c r="T144" s="150"/>
      <c r="U144" s="152"/>
      <c r="V144" s="152"/>
      <c r="W144" s="152"/>
      <c r="X144" s="154"/>
      <c r="Y144" s="157"/>
      <c r="Z144" s="152"/>
      <c r="AA144" s="152"/>
      <c r="AB144" s="152"/>
      <c r="AC144" s="152"/>
      <c r="AD144" s="152"/>
      <c r="AE144" s="152"/>
      <c r="AF144" s="152"/>
      <c r="AG144" s="152"/>
      <c r="AH144" s="152"/>
      <c r="AI144" s="152">
        <v>0</v>
      </c>
      <c r="AJ144" s="152">
        <v>213</v>
      </c>
      <c r="AK144" s="152">
        <v>213</v>
      </c>
      <c r="AL144" s="154"/>
      <c r="AM144" s="152">
        <f t="shared" si="63"/>
        <v>213</v>
      </c>
      <c r="AN144" s="152"/>
      <c r="AO144" s="152">
        <f t="shared" si="64"/>
        <v>213</v>
      </c>
      <c r="AP144" s="152"/>
      <c r="AQ144" s="152">
        <f t="shared" si="65"/>
        <v>213</v>
      </c>
      <c r="AR144" s="154"/>
      <c r="AS144" s="152">
        <f t="shared" si="66"/>
        <v>213</v>
      </c>
      <c r="AT144" s="150"/>
      <c r="AU144" s="152">
        <f t="shared" si="67"/>
        <v>213</v>
      </c>
      <c r="AV144" s="152"/>
      <c r="AW144" s="152">
        <f t="shared" si="68"/>
        <v>213</v>
      </c>
    </row>
    <row r="145" spans="1:49" s="165" customFormat="1" ht="16.5" customHeight="1">
      <c r="A145" s="191"/>
      <c r="B145" s="159" t="s">
        <v>351</v>
      </c>
      <c r="C145" s="160"/>
      <c r="D145" s="159"/>
      <c r="E145" s="161">
        <f>SUM(E138:E142)</f>
        <v>14700</v>
      </c>
      <c r="F145" s="161">
        <f>SUM(F138:F142)</f>
        <v>-9000</v>
      </c>
      <c r="G145" s="161">
        <f>SUM(G138:G142)</f>
        <v>5700</v>
      </c>
      <c r="H145" s="161"/>
      <c r="I145" s="161">
        <f>SUM(I138:I142)</f>
        <v>5700</v>
      </c>
      <c r="J145" s="161">
        <f>SUM(J138:J142)</f>
        <v>-203</v>
      </c>
      <c r="K145" s="161">
        <f>SUM(K138:K142)</f>
        <v>5497</v>
      </c>
      <c r="L145" s="161"/>
      <c r="M145" s="161">
        <f>SUM(M138:M142)</f>
        <v>5497</v>
      </c>
      <c r="N145" s="161">
        <f>SUM(N138:N142)</f>
        <v>750</v>
      </c>
      <c r="O145" s="161">
        <f>SUM(O138:O142)</f>
        <v>6247</v>
      </c>
      <c r="P145" s="159"/>
      <c r="Q145" s="162">
        <f t="shared" si="50"/>
        <v>6247</v>
      </c>
      <c r="R145" s="162"/>
      <c r="S145" s="162">
        <f t="shared" si="51"/>
        <v>6247</v>
      </c>
      <c r="T145" s="163"/>
      <c r="U145" s="162">
        <f t="shared" si="52"/>
        <v>6247</v>
      </c>
      <c r="V145" s="162">
        <v>-487</v>
      </c>
      <c r="W145" s="162">
        <f>SUM(W138:W143)</f>
        <v>20000</v>
      </c>
      <c r="X145" s="162"/>
      <c r="Y145" s="164">
        <f>W145+X145</f>
        <v>20000</v>
      </c>
      <c r="Z145" s="162"/>
      <c r="AA145" s="162">
        <f>Y145+Z145</f>
        <v>20000</v>
      </c>
      <c r="AB145" s="162"/>
      <c r="AC145" s="162">
        <f>AA145+AB145</f>
        <v>20000</v>
      </c>
      <c r="AD145" s="162"/>
      <c r="AE145" s="162">
        <f>AC145+AD145</f>
        <v>20000</v>
      </c>
      <c r="AF145" s="162"/>
      <c r="AG145" s="162">
        <f>AE145+AF145</f>
        <v>20000</v>
      </c>
      <c r="AH145" s="162"/>
      <c r="AI145" s="162">
        <f>AG145+AH145</f>
        <v>20000</v>
      </c>
      <c r="AJ145" s="162">
        <f>SUM(AJ136:AJ144)</f>
        <v>0</v>
      </c>
      <c r="AK145" s="162">
        <f>SUM(AK136:AK144)</f>
        <v>20000</v>
      </c>
      <c r="AL145" s="164">
        <f>SUM(AL136:AL144)</f>
        <v>-68</v>
      </c>
      <c r="AM145" s="162">
        <f t="shared" si="63"/>
        <v>19932</v>
      </c>
      <c r="AN145" s="162">
        <f>SUM(AN136:AN144)</f>
        <v>909</v>
      </c>
      <c r="AO145" s="162">
        <f t="shared" si="64"/>
        <v>20841</v>
      </c>
      <c r="AP145" s="162">
        <f>SUM(AP136:AP144)</f>
        <v>-1818</v>
      </c>
      <c r="AQ145" s="162">
        <f>SUM(AQ136:AQ144)</f>
        <v>19023</v>
      </c>
      <c r="AR145" s="164"/>
      <c r="AS145" s="162">
        <f t="shared" si="66"/>
        <v>19023</v>
      </c>
      <c r="AT145" s="163"/>
      <c r="AU145" s="162">
        <f>SUM(AU136:AU144)</f>
        <v>19023</v>
      </c>
      <c r="AV145" s="162"/>
      <c r="AW145" s="162">
        <f t="shared" si="68"/>
        <v>19023</v>
      </c>
    </row>
    <row r="146" spans="1:49" s="165" customFormat="1" ht="27" customHeight="1">
      <c r="A146" s="158" t="s">
        <v>115</v>
      </c>
      <c r="B146" s="159"/>
      <c r="C146" s="160"/>
      <c r="D146" s="159"/>
      <c r="E146" s="190" t="e">
        <f>#REF!+E145+E135+E109+E97</f>
        <v>#REF!</v>
      </c>
      <c r="F146" s="190" t="e">
        <f>#REF!+F145+F135+F109+F97</f>
        <v>#REF!</v>
      </c>
      <c r="G146" s="190" t="e">
        <f>#REF!+G145+G135+G109+G97</f>
        <v>#REF!</v>
      </c>
      <c r="H146" s="190" t="e">
        <f>#REF!+H145+H135+H109+H97</f>
        <v>#REF!</v>
      </c>
      <c r="I146" s="190" t="e">
        <f>#REF!+I145+I135+I109+I97</f>
        <v>#REF!</v>
      </c>
      <c r="J146" s="190" t="e">
        <f>#REF!+J145+J135+J109+J97</f>
        <v>#REF!</v>
      </c>
      <c r="K146" s="161" t="e">
        <f>#REF!+K145+K135+K109+K97</f>
        <v>#REF!</v>
      </c>
      <c r="L146" s="161" t="e">
        <f>#REF!+L145+L135+L109+L97</f>
        <v>#REF!</v>
      </c>
      <c r="M146" s="161" t="e">
        <f>#REF!+M145+M135+M109+M97</f>
        <v>#REF!</v>
      </c>
      <c r="N146" s="161" t="e">
        <f>#REF!+N145+N135+N109+N97</f>
        <v>#REF!</v>
      </c>
      <c r="O146" s="161" t="e">
        <f>#REF!+O145+O135+O109+O97</f>
        <v>#REF!</v>
      </c>
      <c r="P146" s="161" t="e">
        <f>#REF!+P145+P135+P109+P97</f>
        <v>#REF!</v>
      </c>
      <c r="Q146" s="161" t="e">
        <f>#REF!+Q145+Q135+Q109+Q97</f>
        <v>#REF!</v>
      </c>
      <c r="R146" s="162">
        <v>0</v>
      </c>
      <c r="S146" s="162" t="e">
        <f t="shared" si="51"/>
        <v>#REF!</v>
      </c>
      <c r="T146" s="163"/>
      <c r="U146" s="162" t="e">
        <f>#REF!+U145+U135+U109+U97</f>
        <v>#REF!</v>
      </c>
      <c r="V146" s="162" t="e">
        <f>#REF!+V145+V135+V109+V97</f>
        <v>#REF!</v>
      </c>
      <c r="W146" s="162">
        <f>W145+W135+W109+W97</f>
        <v>6528302</v>
      </c>
      <c r="X146" s="162">
        <f>X145+X135+X109+X97</f>
        <v>10000</v>
      </c>
      <c r="Y146" s="164">
        <f>W146+X146</f>
        <v>6538302</v>
      </c>
      <c r="Z146" s="162">
        <f>Z145+Z135+Z109+Z97</f>
        <v>351600</v>
      </c>
      <c r="AA146" s="162">
        <f>Y146+Z146</f>
        <v>6889902</v>
      </c>
      <c r="AB146" s="162">
        <f>AB145+AB135+AB109+AB97</f>
        <v>-10000</v>
      </c>
      <c r="AC146" s="162">
        <f>AC145+AC135+AC109+AC97</f>
        <v>6879902</v>
      </c>
      <c r="AD146" s="162"/>
      <c r="AE146" s="162">
        <f>AC146+AD146</f>
        <v>6879902</v>
      </c>
      <c r="AF146" s="162">
        <f>AF145+AF135+AF109+AF97</f>
        <v>742630</v>
      </c>
      <c r="AG146" s="162">
        <f>AE146+AF146</f>
        <v>7622532</v>
      </c>
      <c r="AH146" s="162"/>
      <c r="AI146" s="162">
        <f>AG146+AH146</f>
        <v>7622532</v>
      </c>
      <c r="AJ146" s="162">
        <f>AJ145+AJ135+AJ109+AJ97</f>
        <v>40000</v>
      </c>
      <c r="AK146" s="162">
        <f>AK145+AK135+AK109+AK97</f>
        <v>7662532</v>
      </c>
      <c r="AL146" s="164">
        <f>AL145+AL135+AL109+AL97</f>
        <v>307562</v>
      </c>
      <c r="AM146" s="162">
        <f t="shared" si="63"/>
        <v>7970094</v>
      </c>
      <c r="AN146" s="162">
        <f>AN145+AN135+AN97</f>
        <v>268429</v>
      </c>
      <c r="AO146" s="162">
        <f t="shared" si="64"/>
        <v>8238523</v>
      </c>
      <c r="AP146" s="162">
        <f>AP145+AP135+AP109+AP97</f>
        <v>-1818</v>
      </c>
      <c r="AQ146" s="162">
        <f>AQ145+AQ135+AQ109+AQ97</f>
        <v>8236705</v>
      </c>
      <c r="AR146" s="164">
        <f>AR145+AR135+AR109+AR97</f>
        <v>19000</v>
      </c>
      <c r="AS146" s="162">
        <f>AS145+AS135+AS109+AS97</f>
        <v>8255705</v>
      </c>
      <c r="AT146" s="163"/>
      <c r="AU146" s="162">
        <f>AU145+AU135+AU109+AU97</f>
        <v>8255705</v>
      </c>
      <c r="AV146" s="162">
        <f>AV145+AV135+AV109+AV97</f>
        <v>20000</v>
      </c>
      <c r="AW146" s="162">
        <f t="shared" si="68"/>
        <v>8275705</v>
      </c>
    </row>
    <row r="147" spans="1:49" s="165" customFormat="1" ht="16.5" customHeight="1">
      <c r="A147" s="167">
        <v>754</v>
      </c>
      <c r="B147" s="168">
        <v>75404</v>
      </c>
      <c r="C147" s="149">
        <v>6170</v>
      </c>
      <c r="D147" s="174" t="s">
        <v>352</v>
      </c>
      <c r="E147" s="169"/>
      <c r="F147" s="221"/>
      <c r="G147" s="169"/>
      <c r="H147" s="221"/>
      <c r="I147" s="169"/>
      <c r="J147" s="169"/>
      <c r="K147" s="169"/>
      <c r="L147" s="152">
        <v>20000</v>
      </c>
      <c r="M147" s="152">
        <f>K147+L147</f>
        <v>20000</v>
      </c>
      <c r="N147" s="169"/>
      <c r="O147" s="152">
        <f t="shared" si="57"/>
        <v>20000</v>
      </c>
      <c r="P147" s="173"/>
      <c r="Q147" s="152">
        <f t="shared" si="50"/>
        <v>20000</v>
      </c>
      <c r="R147" s="169"/>
      <c r="S147" s="152">
        <f t="shared" si="51"/>
        <v>20000</v>
      </c>
      <c r="T147" s="170">
        <v>20000</v>
      </c>
      <c r="U147" s="152">
        <f t="shared" si="52"/>
        <v>40000</v>
      </c>
      <c r="V147" s="169"/>
      <c r="W147" s="152">
        <v>10000</v>
      </c>
      <c r="X147" s="171"/>
      <c r="Y147" s="157">
        <f>W147+X147</f>
        <v>10000</v>
      </c>
      <c r="Z147" s="170">
        <v>33000</v>
      </c>
      <c r="AA147" s="152">
        <f>Y147+Z147</f>
        <v>43000</v>
      </c>
      <c r="AB147" s="169"/>
      <c r="AC147" s="152">
        <f aca="true" t="shared" si="69" ref="AC147:AC210">AA147+AB147</f>
        <v>43000</v>
      </c>
      <c r="AD147" s="169"/>
      <c r="AE147" s="152">
        <f>AC147+AD147</f>
        <v>43000</v>
      </c>
      <c r="AF147" s="169"/>
      <c r="AG147" s="152">
        <f>AE147+AF147</f>
        <v>43000</v>
      </c>
      <c r="AH147" s="169"/>
      <c r="AI147" s="152">
        <f>AG147+AH147</f>
        <v>43000</v>
      </c>
      <c r="AJ147" s="169"/>
      <c r="AK147" s="152">
        <f aca="true" t="shared" si="70" ref="AK147:AK210">AI147+AJ147</f>
        <v>43000</v>
      </c>
      <c r="AL147" s="222">
        <v>30000</v>
      </c>
      <c r="AM147" s="152">
        <f t="shared" si="63"/>
        <v>73000</v>
      </c>
      <c r="AN147" s="169"/>
      <c r="AO147" s="152">
        <f t="shared" si="64"/>
        <v>73000</v>
      </c>
      <c r="AP147" s="169"/>
      <c r="AQ147" s="152">
        <f t="shared" si="65"/>
        <v>73000</v>
      </c>
      <c r="AR147" s="171"/>
      <c r="AS147" s="152">
        <f t="shared" si="66"/>
        <v>73000</v>
      </c>
      <c r="AT147" s="173"/>
      <c r="AU147" s="152">
        <f t="shared" si="67"/>
        <v>73000</v>
      </c>
      <c r="AV147" s="169"/>
      <c r="AW147" s="152">
        <f t="shared" si="68"/>
        <v>73000</v>
      </c>
    </row>
    <row r="148" spans="1:49" s="165" customFormat="1" ht="16.5" customHeight="1">
      <c r="A148" s="156" t="s">
        <v>116</v>
      </c>
      <c r="B148" s="174" t="s">
        <v>353</v>
      </c>
      <c r="C148" s="223"/>
      <c r="D148" s="174"/>
      <c r="E148" s="169"/>
      <c r="F148" s="221"/>
      <c r="G148" s="169"/>
      <c r="H148" s="221"/>
      <c r="I148" s="169"/>
      <c r="J148" s="169"/>
      <c r="K148" s="169"/>
      <c r="L148" s="169"/>
      <c r="M148" s="169"/>
      <c r="N148" s="169"/>
      <c r="O148" s="152"/>
      <c r="P148" s="173"/>
      <c r="Q148" s="152"/>
      <c r="R148" s="169"/>
      <c r="S148" s="152"/>
      <c r="T148" s="169"/>
      <c r="U148" s="152"/>
      <c r="V148" s="169"/>
      <c r="W148" s="152"/>
      <c r="X148" s="171"/>
      <c r="Y148" s="157"/>
      <c r="Z148" s="169"/>
      <c r="AA148" s="152"/>
      <c r="AB148" s="169"/>
      <c r="AC148" s="152"/>
      <c r="AD148" s="169"/>
      <c r="AE148" s="152"/>
      <c r="AF148" s="169"/>
      <c r="AG148" s="152"/>
      <c r="AH148" s="169"/>
      <c r="AI148" s="152"/>
      <c r="AJ148" s="169"/>
      <c r="AK148" s="152"/>
      <c r="AL148" s="171"/>
      <c r="AM148" s="152"/>
      <c r="AN148" s="169"/>
      <c r="AO148" s="152"/>
      <c r="AP148" s="169"/>
      <c r="AQ148" s="152"/>
      <c r="AR148" s="171"/>
      <c r="AS148" s="152"/>
      <c r="AT148" s="173"/>
      <c r="AU148" s="152"/>
      <c r="AV148" s="169"/>
      <c r="AW148" s="152"/>
    </row>
    <row r="149" spans="1:49" s="165" customFormat="1" ht="16.5" customHeight="1">
      <c r="A149" s="156" t="s">
        <v>354</v>
      </c>
      <c r="B149" s="224" t="s">
        <v>355</v>
      </c>
      <c r="C149" s="225"/>
      <c r="D149" s="226"/>
      <c r="E149" s="169"/>
      <c r="F149" s="221"/>
      <c r="G149" s="169"/>
      <c r="H149" s="221"/>
      <c r="I149" s="169"/>
      <c r="J149" s="169"/>
      <c r="K149" s="169"/>
      <c r="L149" s="169"/>
      <c r="M149" s="169"/>
      <c r="N149" s="169"/>
      <c r="O149" s="152"/>
      <c r="P149" s="173"/>
      <c r="Q149" s="152"/>
      <c r="R149" s="169"/>
      <c r="S149" s="152"/>
      <c r="T149" s="169"/>
      <c r="U149" s="152"/>
      <c r="V149" s="169"/>
      <c r="W149" s="152"/>
      <c r="X149" s="171"/>
      <c r="Y149" s="157"/>
      <c r="Z149" s="169"/>
      <c r="AA149" s="152"/>
      <c r="AB149" s="169"/>
      <c r="AC149" s="152"/>
      <c r="AD149" s="169"/>
      <c r="AE149" s="152"/>
      <c r="AF149" s="169"/>
      <c r="AG149" s="152"/>
      <c r="AH149" s="169"/>
      <c r="AI149" s="152"/>
      <c r="AJ149" s="169"/>
      <c r="AK149" s="152"/>
      <c r="AL149" s="171"/>
      <c r="AM149" s="152"/>
      <c r="AN149" s="169"/>
      <c r="AO149" s="152"/>
      <c r="AP149" s="169"/>
      <c r="AQ149" s="152"/>
      <c r="AR149" s="171"/>
      <c r="AS149" s="152"/>
      <c r="AT149" s="173"/>
      <c r="AU149" s="152"/>
      <c r="AV149" s="169"/>
      <c r="AW149" s="152"/>
    </row>
    <row r="150" spans="1:49" s="165" customFormat="1" ht="16.5" customHeight="1">
      <c r="A150" s="156" t="s">
        <v>120</v>
      </c>
      <c r="B150" s="192" t="s">
        <v>356</v>
      </c>
      <c r="C150" s="160"/>
      <c r="D150" s="159"/>
      <c r="E150" s="169"/>
      <c r="F150" s="221"/>
      <c r="G150" s="169"/>
      <c r="H150" s="221"/>
      <c r="I150" s="169"/>
      <c r="J150" s="169"/>
      <c r="K150" s="161"/>
      <c r="L150" s="161">
        <f>L147</f>
        <v>20000</v>
      </c>
      <c r="M150" s="161">
        <f>M147</f>
        <v>20000</v>
      </c>
      <c r="N150" s="161"/>
      <c r="O150" s="162">
        <f t="shared" si="57"/>
        <v>20000</v>
      </c>
      <c r="P150" s="159"/>
      <c r="Q150" s="162">
        <f t="shared" si="50"/>
        <v>20000</v>
      </c>
      <c r="R150" s="162"/>
      <c r="S150" s="162">
        <f t="shared" si="51"/>
        <v>20000</v>
      </c>
      <c r="T150" s="162">
        <v>20000</v>
      </c>
      <c r="U150" s="162">
        <f t="shared" si="52"/>
        <v>40000</v>
      </c>
      <c r="V150" s="162"/>
      <c r="W150" s="162">
        <v>10000</v>
      </c>
      <c r="X150" s="162"/>
      <c r="Y150" s="164">
        <f aca="true" t="shared" si="71" ref="Y150:Y213">W150+X150</f>
        <v>10000</v>
      </c>
      <c r="Z150" s="162">
        <v>33000</v>
      </c>
      <c r="AA150" s="162">
        <f aca="true" t="shared" si="72" ref="AA150:AA213">Y150+Z150</f>
        <v>43000</v>
      </c>
      <c r="AB150" s="162"/>
      <c r="AC150" s="162">
        <f t="shared" si="69"/>
        <v>43000</v>
      </c>
      <c r="AD150" s="162"/>
      <c r="AE150" s="162">
        <f aca="true" t="shared" si="73" ref="AE150:AE213">AC150+AD150</f>
        <v>43000</v>
      </c>
      <c r="AF150" s="162"/>
      <c r="AG150" s="162">
        <f aca="true" t="shared" si="74" ref="AG150:AG213">AE150+AF150</f>
        <v>43000</v>
      </c>
      <c r="AH150" s="162"/>
      <c r="AI150" s="162">
        <f aca="true" t="shared" si="75" ref="AI150:AI213">AG150+AH150</f>
        <v>43000</v>
      </c>
      <c r="AJ150" s="162"/>
      <c r="AK150" s="162">
        <f t="shared" si="70"/>
        <v>43000</v>
      </c>
      <c r="AL150" s="164">
        <v>30000</v>
      </c>
      <c r="AM150" s="162">
        <f t="shared" si="63"/>
        <v>73000</v>
      </c>
      <c r="AN150" s="162"/>
      <c r="AO150" s="162">
        <f t="shared" si="64"/>
        <v>73000</v>
      </c>
      <c r="AP150" s="162"/>
      <c r="AQ150" s="162">
        <f t="shared" si="65"/>
        <v>73000</v>
      </c>
      <c r="AR150" s="164"/>
      <c r="AS150" s="162">
        <f t="shared" si="66"/>
        <v>73000</v>
      </c>
      <c r="AT150" s="163"/>
      <c r="AU150" s="162">
        <f t="shared" si="67"/>
        <v>73000</v>
      </c>
      <c r="AV150" s="162"/>
      <c r="AW150" s="162">
        <f t="shared" si="68"/>
        <v>73000</v>
      </c>
    </row>
    <row r="151" spans="1:49" ht="16.5" customHeight="1">
      <c r="A151" s="156"/>
      <c r="B151" s="227">
        <v>75411</v>
      </c>
      <c r="C151" s="149">
        <v>3070</v>
      </c>
      <c r="D151" s="174" t="s">
        <v>357</v>
      </c>
      <c r="E151" s="152"/>
      <c r="F151" s="157">
        <v>165000</v>
      </c>
      <c r="G151" s="152">
        <f>E151+F151</f>
        <v>165000</v>
      </c>
      <c r="H151" s="157"/>
      <c r="I151" s="152">
        <f>G151+H151</f>
        <v>165000</v>
      </c>
      <c r="J151" s="152">
        <v>2000</v>
      </c>
      <c r="K151" s="152">
        <f>I151+J151</f>
        <v>167000</v>
      </c>
      <c r="L151" s="152">
        <v>-923</v>
      </c>
      <c r="M151" s="152">
        <f>K151+L151</f>
        <v>166077</v>
      </c>
      <c r="N151" s="152">
        <v>-45000</v>
      </c>
      <c r="O151" s="152">
        <f t="shared" si="57"/>
        <v>121077</v>
      </c>
      <c r="P151" s="150"/>
      <c r="Q151" s="152">
        <f t="shared" si="50"/>
        <v>121077</v>
      </c>
      <c r="R151" s="152"/>
      <c r="S151" s="152">
        <f t="shared" si="51"/>
        <v>121077</v>
      </c>
      <c r="T151" s="152">
        <v>15939</v>
      </c>
      <c r="U151" s="152">
        <f t="shared" si="52"/>
        <v>137016</v>
      </c>
      <c r="V151" s="152">
        <v>14300</v>
      </c>
      <c r="W151" s="152">
        <v>100740</v>
      </c>
      <c r="X151" s="154"/>
      <c r="Y151" s="157">
        <f t="shared" si="71"/>
        <v>100740</v>
      </c>
      <c r="Z151" s="152">
        <v>-15000</v>
      </c>
      <c r="AA151" s="152">
        <f t="shared" si="72"/>
        <v>85740</v>
      </c>
      <c r="AB151" s="152"/>
      <c r="AC151" s="152">
        <f t="shared" si="69"/>
        <v>85740</v>
      </c>
      <c r="AD151" s="152"/>
      <c r="AE151" s="152">
        <f t="shared" si="73"/>
        <v>85740</v>
      </c>
      <c r="AF151" s="152">
        <v>40000</v>
      </c>
      <c r="AG151" s="152">
        <f t="shared" si="74"/>
        <v>125740</v>
      </c>
      <c r="AH151" s="152"/>
      <c r="AI151" s="152">
        <f t="shared" si="75"/>
        <v>125740</v>
      </c>
      <c r="AJ151" s="152"/>
      <c r="AK151" s="152">
        <f t="shared" si="70"/>
        <v>125740</v>
      </c>
      <c r="AL151" s="154"/>
      <c r="AM151" s="152">
        <f t="shared" si="63"/>
        <v>125740</v>
      </c>
      <c r="AN151" s="152">
        <v>14000</v>
      </c>
      <c r="AO151" s="152">
        <f t="shared" si="64"/>
        <v>139740</v>
      </c>
      <c r="AP151" s="175">
        <v>18807</v>
      </c>
      <c r="AQ151" s="152">
        <f t="shared" si="65"/>
        <v>158547</v>
      </c>
      <c r="AR151" s="152">
        <v>7647</v>
      </c>
      <c r="AS151" s="152">
        <f t="shared" si="66"/>
        <v>166194</v>
      </c>
      <c r="AT151" s="150"/>
      <c r="AU151" s="152">
        <f t="shared" si="67"/>
        <v>166194</v>
      </c>
      <c r="AV151" s="152"/>
      <c r="AW151" s="152">
        <f t="shared" si="68"/>
        <v>166194</v>
      </c>
    </row>
    <row r="152" spans="1:49" ht="16.5" customHeight="1">
      <c r="A152" s="156"/>
      <c r="B152" s="228"/>
      <c r="C152" s="149">
        <v>4020</v>
      </c>
      <c r="D152" s="174" t="s">
        <v>358</v>
      </c>
      <c r="E152" s="152"/>
      <c r="F152" s="157"/>
      <c r="G152" s="152"/>
      <c r="H152" s="157"/>
      <c r="I152" s="152"/>
      <c r="J152" s="152"/>
      <c r="K152" s="152"/>
      <c r="L152" s="152"/>
      <c r="M152" s="152"/>
      <c r="N152" s="152"/>
      <c r="O152" s="152"/>
      <c r="P152" s="150"/>
      <c r="Q152" s="152"/>
      <c r="R152" s="152"/>
      <c r="S152" s="152"/>
      <c r="T152" s="152"/>
      <c r="U152" s="152"/>
      <c r="V152" s="152"/>
      <c r="W152" s="152">
        <v>71234</v>
      </c>
      <c r="X152" s="154"/>
      <c r="Y152" s="157">
        <f t="shared" si="71"/>
        <v>71234</v>
      </c>
      <c r="Z152" s="152"/>
      <c r="AA152" s="152">
        <f t="shared" si="72"/>
        <v>71234</v>
      </c>
      <c r="AB152" s="152"/>
      <c r="AC152" s="152">
        <f t="shared" si="69"/>
        <v>71234</v>
      </c>
      <c r="AD152" s="152"/>
      <c r="AE152" s="152">
        <f t="shared" si="73"/>
        <v>71234</v>
      </c>
      <c r="AF152" s="152">
        <v>136</v>
      </c>
      <c r="AG152" s="152">
        <f t="shared" si="74"/>
        <v>71370</v>
      </c>
      <c r="AH152" s="152"/>
      <c r="AI152" s="152">
        <f t="shared" si="75"/>
        <v>71370</v>
      </c>
      <c r="AJ152" s="152"/>
      <c r="AK152" s="152">
        <f t="shared" si="70"/>
        <v>71370</v>
      </c>
      <c r="AL152" s="154">
        <v>1434</v>
      </c>
      <c r="AM152" s="152">
        <f t="shared" si="63"/>
        <v>72804</v>
      </c>
      <c r="AN152" s="152">
        <v>2106</v>
      </c>
      <c r="AO152" s="152">
        <f t="shared" si="64"/>
        <v>74910</v>
      </c>
      <c r="AP152" s="175"/>
      <c r="AQ152" s="152">
        <f t="shared" si="65"/>
        <v>74910</v>
      </c>
      <c r="AR152" s="152"/>
      <c r="AS152" s="152">
        <f t="shared" si="66"/>
        <v>74910</v>
      </c>
      <c r="AT152" s="150"/>
      <c r="AU152" s="152">
        <f t="shared" si="67"/>
        <v>74910</v>
      </c>
      <c r="AV152" s="152">
        <v>10561</v>
      </c>
      <c r="AW152" s="152">
        <f t="shared" si="68"/>
        <v>85471</v>
      </c>
    </row>
    <row r="153" spans="1:49" ht="16.5" customHeight="1">
      <c r="A153" s="156"/>
      <c r="B153" s="228"/>
      <c r="C153" s="149">
        <v>4040</v>
      </c>
      <c r="D153" s="174" t="s">
        <v>296</v>
      </c>
      <c r="E153" s="152"/>
      <c r="F153" s="157"/>
      <c r="G153" s="152"/>
      <c r="H153" s="157"/>
      <c r="I153" s="152"/>
      <c r="J153" s="152"/>
      <c r="K153" s="152"/>
      <c r="L153" s="152"/>
      <c r="M153" s="152"/>
      <c r="N153" s="152"/>
      <c r="O153" s="152"/>
      <c r="P153" s="150"/>
      <c r="Q153" s="152"/>
      <c r="R153" s="152"/>
      <c r="S153" s="152"/>
      <c r="T153" s="152"/>
      <c r="U153" s="152"/>
      <c r="V153" s="152"/>
      <c r="W153" s="152">
        <v>1534</v>
      </c>
      <c r="X153" s="154"/>
      <c r="Y153" s="157">
        <f t="shared" si="71"/>
        <v>1534</v>
      </c>
      <c r="Z153" s="152"/>
      <c r="AA153" s="152">
        <f t="shared" si="72"/>
        <v>1534</v>
      </c>
      <c r="AB153" s="152"/>
      <c r="AC153" s="152">
        <f t="shared" si="69"/>
        <v>1534</v>
      </c>
      <c r="AD153" s="152"/>
      <c r="AE153" s="152">
        <f t="shared" si="73"/>
        <v>1534</v>
      </c>
      <c r="AF153" s="152">
        <v>-136</v>
      </c>
      <c r="AG153" s="152">
        <f t="shared" si="74"/>
        <v>1398</v>
      </c>
      <c r="AH153" s="152"/>
      <c r="AI153" s="152">
        <f t="shared" si="75"/>
        <v>1398</v>
      </c>
      <c r="AJ153" s="152"/>
      <c r="AK153" s="152">
        <f t="shared" si="70"/>
        <v>1398</v>
      </c>
      <c r="AL153" s="154"/>
      <c r="AM153" s="152">
        <f t="shared" si="63"/>
        <v>1398</v>
      </c>
      <c r="AN153" s="152"/>
      <c r="AO153" s="152">
        <f t="shared" si="64"/>
        <v>1398</v>
      </c>
      <c r="AP153" s="175"/>
      <c r="AQ153" s="152">
        <f t="shared" si="65"/>
        <v>1398</v>
      </c>
      <c r="AR153" s="152"/>
      <c r="AS153" s="152">
        <f t="shared" si="66"/>
        <v>1398</v>
      </c>
      <c r="AT153" s="150"/>
      <c r="AU153" s="152">
        <f t="shared" si="67"/>
        <v>1398</v>
      </c>
      <c r="AV153" s="152"/>
      <c r="AW153" s="152">
        <f t="shared" si="68"/>
        <v>1398</v>
      </c>
    </row>
    <row r="154" spans="1:49" ht="16.5" customHeight="1">
      <c r="A154" s="156"/>
      <c r="B154" s="181" t="s">
        <v>359</v>
      </c>
      <c r="C154" s="149">
        <v>4050</v>
      </c>
      <c r="D154" s="229" t="s">
        <v>360</v>
      </c>
      <c r="E154" s="152">
        <v>1420736</v>
      </c>
      <c r="F154" s="157">
        <v>-2216</v>
      </c>
      <c r="G154" s="152">
        <f aca="true" t="shared" si="76" ref="G154:G178">E154+F154</f>
        <v>1418520</v>
      </c>
      <c r="H154" s="157"/>
      <c r="I154" s="152">
        <f aca="true" t="shared" si="77" ref="I154:I178">G154+H154</f>
        <v>1418520</v>
      </c>
      <c r="J154" s="152">
        <v>19000</v>
      </c>
      <c r="K154" s="152">
        <f aca="true" t="shared" si="78" ref="K154:K178">I154+J154</f>
        <v>1437520</v>
      </c>
      <c r="L154" s="152"/>
      <c r="M154" s="152">
        <f aca="true" t="shared" si="79" ref="M154:M178">K154+L154</f>
        <v>1437520</v>
      </c>
      <c r="N154" s="152"/>
      <c r="O154" s="152">
        <f t="shared" si="57"/>
        <v>1437520</v>
      </c>
      <c r="P154" s="150"/>
      <c r="Q154" s="152">
        <f t="shared" si="50"/>
        <v>1437520</v>
      </c>
      <c r="R154" s="152"/>
      <c r="S154" s="152">
        <f t="shared" si="51"/>
        <v>1437520</v>
      </c>
      <c r="T154" s="152"/>
      <c r="U154" s="152">
        <f t="shared" si="52"/>
        <v>1437520</v>
      </c>
      <c r="V154" s="152"/>
      <c r="W154" s="152">
        <v>2240053</v>
      </c>
      <c r="X154" s="154"/>
      <c r="Y154" s="157">
        <f t="shared" si="71"/>
        <v>2240053</v>
      </c>
      <c r="Z154" s="152"/>
      <c r="AA154" s="152">
        <f t="shared" si="72"/>
        <v>2240053</v>
      </c>
      <c r="AB154" s="152"/>
      <c r="AC154" s="152">
        <f t="shared" si="69"/>
        <v>2240053</v>
      </c>
      <c r="AD154" s="152"/>
      <c r="AE154" s="152">
        <f t="shared" si="73"/>
        <v>2240053</v>
      </c>
      <c r="AF154" s="152"/>
      <c r="AG154" s="152">
        <f t="shared" si="74"/>
        <v>2240053</v>
      </c>
      <c r="AH154" s="152">
        <v>-159264</v>
      </c>
      <c r="AI154" s="152">
        <f t="shared" si="75"/>
        <v>2080789</v>
      </c>
      <c r="AJ154" s="152"/>
      <c r="AK154" s="152">
        <f t="shared" si="70"/>
        <v>2080789</v>
      </c>
      <c r="AL154" s="154"/>
      <c r="AM154" s="152">
        <f t="shared" si="63"/>
        <v>2080789</v>
      </c>
      <c r="AN154" s="152"/>
      <c r="AO154" s="152">
        <f t="shared" si="64"/>
        <v>2080789</v>
      </c>
      <c r="AP154" s="175"/>
      <c r="AQ154" s="152">
        <f t="shared" si="65"/>
        <v>2080789</v>
      </c>
      <c r="AR154" s="152"/>
      <c r="AS154" s="152">
        <f t="shared" si="66"/>
        <v>2080789</v>
      </c>
      <c r="AT154" s="150"/>
      <c r="AU154" s="152">
        <f t="shared" si="67"/>
        <v>2080789</v>
      </c>
      <c r="AV154" s="152">
        <v>20000</v>
      </c>
      <c r="AW154" s="152">
        <f t="shared" si="68"/>
        <v>2100789</v>
      </c>
    </row>
    <row r="155" spans="1:49" ht="16.5" customHeight="1">
      <c r="A155" s="156"/>
      <c r="B155" s="181" t="s">
        <v>119</v>
      </c>
      <c r="C155" s="149">
        <v>4060</v>
      </c>
      <c r="D155" s="229" t="s">
        <v>361</v>
      </c>
      <c r="E155" s="152">
        <v>5994</v>
      </c>
      <c r="F155" s="230">
        <v>3304</v>
      </c>
      <c r="G155" s="152">
        <f t="shared" si="76"/>
        <v>9298</v>
      </c>
      <c r="H155" s="230"/>
      <c r="I155" s="152">
        <f t="shared" si="77"/>
        <v>9298</v>
      </c>
      <c r="J155" s="231">
        <v>11569</v>
      </c>
      <c r="K155" s="152">
        <f t="shared" si="78"/>
        <v>20867</v>
      </c>
      <c r="L155" s="231"/>
      <c r="M155" s="152">
        <f t="shared" si="79"/>
        <v>20867</v>
      </c>
      <c r="N155" s="152">
        <v>2500</v>
      </c>
      <c r="O155" s="152">
        <f t="shared" si="57"/>
        <v>23367</v>
      </c>
      <c r="P155" s="150"/>
      <c r="Q155" s="152">
        <f t="shared" si="50"/>
        <v>23367</v>
      </c>
      <c r="R155" s="152"/>
      <c r="S155" s="152">
        <f t="shared" si="51"/>
        <v>23367</v>
      </c>
      <c r="T155" s="152">
        <v>13829</v>
      </c>
      <c r="U155" s="152">
        <f t="shared" si="52"/>
        <v>37196</v>
      </c>
      <c r="V155" s="152">
        <v>-5019</v>
      </c>
      <c r="W155" s="152">
        <v>79522</v>
      </c>
      <c r="X155" s="154"/>
      <c r="Y155" s="157">
        <f t="shared" si="71"/>
        <v>79522</v>
      </c>
      <c r="Z155" s="152"/>
      <c r="AA155" s="152">
        <f t="shared" si="72"/>
        <v>79522</v>
      </c>
      <c r="AB155" s="152"/>
      <c r="AC155" s="152">
        <f t="shared" si="69"/>
        <v>79522</v>
      </c>
      <c r="AD155" s="152"/>
      <c r="AE155" s="152">
        <f t="shared" si="73"/>
        <v>79522</v>
      </c>
      <c r="AF155" s="152">
        <v>32478</v>
      </c>
      <c r="AG155" s="152">
        <f t="shared" si="74"/>
        <v>112000</v>
      </c>
      <c r="AH155" s="152">
        <v>159264</v>
      </c>
      <c r="AI155" s="152">
        <f t="shared" si="75"/>
        <v>271264</v>
      </c>
      <c r="AJ155" s="152">
        <v>50401</v>
      </c>
      <c r="AK155" s="152">
        <f t="shared" si="70"/>
        <v>321665</v>
      </c>
      <c r="AL155" s="154">
        <v>11551</v>
      </c>
      <c r="AM155" s="152">
        <f t="shared" si="63"/>
        <v>333216</v>
      </c>
      <c r="AN155" s="152"/>
      <c r="AO155" s="152">
        <f t="shared" si="64"/>
        <v>333216</v>
      </c>
      <c r="AP155" s="175"/>
      <c r="AQ155" s="152">
        <f t="shared" si="65"/>
        <v>333216</v>
      </c>
      <c r="AR155" s="152">
        <v>-3899</v>
      </c>
      <c r="AS155" s="152">
        <f t="shared" si="66"/>
        <v>329317</v>
      </c>
      <c r="AT155" s="150"/>
      <c r="AU155" s="152">
        <f t="shared" si="67"/>
        <v>329317</v>
      </c>
      <c r="AV155" s="152">
        <v>-28592</v>
      </c>
      <c r="AW155" s="152">
        <f t="shared" si="68"/>
        <v>300725</v>
      </c>
    </row>
    <row r="156" spans="1:49" ht="16.5" customHeight="1">
      <c r="A156" s="156"/>
      <c r="B156" s="181"/>
      <c r="C156" s="149">
        <v>4070</v>
      </c>
      <c r="D156" s="229" t="s">
        <v>362</v>
      </c>
      <c r="E156" s="152">
        <v>121967</v>
      </c>
      <c r="F156" s="157"/>
      <c r="G156" s="152">
        <f t="shared" si="76"/>
        <v>121967</v>
      </c>
      <c r="H156" s="157"/>
      <c r="I156" s="152">
        <f t="shared" si="77"/>
        <v>121967</v>
      </c>
      <c r="J156" s="152">
        <v>-13557</v>
      </c>
      <c r="K156" s="152">
        <f t="shared" si="78"/>
        <v>108410</v>
      </c>
      <c r="L156" s="152"/>
      <c r="M156" s="152">
        <f t="shared" si="79"/>
        <v>108410</v>
      </c>
      <c r="N156" s="152"/>
      <c r="O156" s="152">
        <f t="shared" si="57"/>
        <v>108410</v>
      </c>
      <c r="P156" s="150"/>
      <c r="Q156" s="152">
        <f t="shared" si="50"/>
        <v>108410</v>
      </c>
      <c r="R156" s="152"/>
      <c r="S156" s="152">
        <f t="shared" si="51"/>
        <v>108410</v>
      </c>
      <c r="T156" s="152"/>
      <c r="U156" s="152">
        <f t="shared" si="52"/>
        <v>108410</v>
      </c>
      <c r="V156" s="152"/>
      <c r="W156" s="152">
        <v>186596</v>
      </c>
      <c r="X156" s="154"/>
      <c r="Y156" s="157">
        <f t="shared" si="71"/>
        <v>186596</v>
      </c>
      <c r="Z156" s="152"/>
      <c r="AA156" s="152">
        <f t="shared" si="72"/>
        <v>186596</v>
      </c>
      <c r="AB156" s="152"/>
      <c r="AC156" s="152">
        <f t="shared" si="69"/>
        <v>186596</v>
      </c>
      <c r="AD156" s="152"/>
      <c r="AE156" s="152">
        <f t="shared" si="73"/>
        <v>186596</v>
      </c>
      <c r="AF156" s="152"/>
      <c r="AG156" s="152">
        <f t="shared" si="74"/>
        <v>186596</v>
      </c>
      <c r="AH156" s="152"/>
      <c r="AI156" s="152">
        <f t="shared" si="75"/>
        <v>186596</v>
      </c>
      <c r="AJ156" s="152"/>
      <c r="AK156" s="152">
        <f t="shared" si="70"/>
        <v>186596</v>
      </c>
      <c r="AL156" s="154"/>
      <c r="AM156" s="152">
        <f t="shared" si="63"/>
        <v>186596</v>
      </c>
      <c r="AN156" s="152">
        <v>-25000</v>
      </c>
      <c r="AO156" s="152">
        <f t="shared" si="64"/>
        <v>161596</v>
      </c>
      <c r="AP156" s="175">
        <v>-9246</v>
      </c>
      <c r="AQ156" s="152">
        <f t="shared" si="65"/>
        <v>152350</v>
      </c>
      <c r="AR156" s="152"/>
      <c r="AS156" s="152">
        <f t="shared" si="66"/>
        <v>152350</v>
      </c>
      <c r="AT156" s="150"/>
      <c r="AU156" s="152">
        <f t="shared" si="67"/>
        <v>152350</v>
      </c>
      <c r="AV156" s="152"/>
      <c r="AW156" s="152">
        <f t="shared" si="68"/>
        <v>152350</v>
      </c>
    </row>
    <row r="157" spans="1:49" ht="16.5" customHeight="1">
      <c r="A157" s="156"/>
      <c r="B157" s="181"/>
      <c r="C157" s="149">
        <v>4080</v>
      </c>
      <c r="D157" s="229" t="s">
        <v>363</v>
      </c>
      <c r="E157" s="152">
        <v>13290</v>
      </c>
      <c r="F157" s="157">
        <v>19500</v>
      </c>
      <c r="G157" s="152">
        <f t="shared" si="76"/>
        <v>32790</v>
      </c>
      <c r="H157" s="157"/>
      <c r="I157" s="152">
        <f t="shared" si="77"/>
        <v>32790</v>
      </c>
      <c r="J157" s="152">
        <v>16290</v>
      </c>
      <c r="K157" s="152">
        <f t="shared" si="78"/>
        <v>49080</v>
      </c>
      <c r="L157" s="152"/>
      <c r="M157" s="152">
        <f t="shared" si="79"/>
        <v>49080</v>
      </c>
      <c r="N157" s="152">
        <v>15414</v>
      </c>
      <c r="O157" s="152">
        <f t="shared" si="57"/>
        <v>64494</v>
      </c>
      <c r="P157" s="150"/>
      <c r="Q157" s="152">
        <f t="shared" si="50"/>
        <v>64494</v>
      </c>
      <c r="R157" s="152"/>
      <c r="S157" s="152">
        <f t="shared" si="51"/>
        <v>64494</v>
      </c>
      <c r="T157" s="152">
        <v>6978</v>
      </c>
      <c r="U157" s="152">
        <f t="shared" si="52"/>
        <v>71472</v>
      </c>
      <c r="V157" s="152">
        <v>-16480</v>
      </c>
      <c r="W157" s="152">
        <v>24407</v>
      </c>
      <c r="X157" s="154"/>
      <c r="Y157" s="157">
        <f t="shared" si="71"/>
        <v>24407</v>
      </c>
      <c r="Z157" s="152">
        <v>5000</v>
      </c>
      <c r="AA157" s="152">
        <f t="shared" si="72"/>
        <v>29407</v>
      </c>
      <c r="AB157" s="152"/>
      <c r="AC157" s="152">
        <f t="shared" si="69"/>
        <v>29407</v>
      </c>
      <c r="AD157" s="152"/>
      <c r="AE157" s="152">
        <f t="shared" si="73"/>
        <v>29407</v>
      </c>
      <c r="AF157" s="152">
        <v>46193</v>
      </c>
      <c r="AG157" s="152">
        <f t="shared" si="74"/>
        <v>75600</v>
      </c>
      <c r="AH157" s="152"/>
      <c r="AI157" s="152">
        <f t="shared" si="75"/>
        <v>75600</v>
      </c>
      <c r="AJ157" s="152"/>
      <c r="AK157" s="152">
        <f t="shared" si="70"/>
        <v>75600</v>
      </c>
      <c r="AL157" s="154">
        <v>29213</v>
      </c>
      <c r="AM157" s="152">
        <f t="shared" si="63"/>
        <v>104813</v>
      </c>
      <c r="AN157" s="152"/>
      <c r="AO157" s="152">
        <f t="shared" si="64"/>
        <v>104813</v>
      </c>
      <c r="AP157" s="175">
        <v>-10000</v>
      </c>
      <c r="AQ157" s="152">
        <f t="shared" si="65"/>
        <v>94813</v>
      </c>
      <c r="AR157" s="152">
        <v>29045</v>
      </c>
      <c r="AS157" s="152">
        <f t="shared" si="66"/>
        <v>123858</v>
      </c>
      <c r="AT157" s="150"/>
      <c r="AU157" s="152">
        <f t="shared" si="67"/>
        <v>123858</v>
      </c>
      <c r="AV157" s="152">
        <v>-262</v>
      </c>
      <c r="AW157" s="152">
        <f t="shared" si="68"/>
        <v>123596</v>
      </c>
    </row>
    <row r="158" spans="1:49" ht="15.75" customHeight="1">
      <c r="A158" s="156"/>
      <c r="B158" s="181"/>
      <c r="C158" s="149">
        <v>4110</v>
      </c>
      <c r="D158" s="229" t="s">
        <v>297</v>
      </c>
      <c r="E158" s="152">
        <v>753</v>
      </c>
      <c r="F158" s="157">
        <v>1747</v>
      </c>
      <c r="G158" s="152">
        <f t="shared" si="76"/>
        <v>2500</v>
      </c>
      <c r="H158" s="157"/>
      <c r="I158" s="152">
        <f t="shared" si="77"/>
        <v>2500</v>
      </c>
      <c r="J158" s="152"/>
      <c r="K158" s="152">
        <f t="shared" si="78"/>
        <v>2500</v>
      </c>
      <c r="L158" s="152"/>
      <c r="M158" s="152">
        <f t="shared" si="79"/>
        <v>2500</v>
      </c>
      <c r="N158" s="152"/>
      <c r="O158" s="152">
        <f t="shared" si="57"/>
        <v>2500</v>
      </c>
      <c r="P158" s="150"/>
      <c r="Q158" s="152">
        <f t="shared" si="50"/>
        <v>2500</v>
      </c>
      <c r="R158" s="152"/>
      <c r="S158" s="152">
        <f t="shared" si="51"/>
        <v>2500</v>
      </c>
      <c r="T158" s="152">
        <v>-464</v>
      </c>
      <c r="U158" s="152">
        <f t="shared" si="52"/>
        <v>2036</v>
      </c>
      <c r="V158" s="152">
        <v>397</v>
      </c>
      <c r="W158" s="152">
        <v>13176</v>
      </c>
      <c r="X158" s="154"/>
      <c r="Y158" s="157">
        <f t="shared" si="71"/>
        <v>13176</v>
      </c>
      <c r="Z158" s="152"/>
      <c r="AA158" s="152">
        <f t="shared" si="72"/>
        <v>13176</v>
      </c>
      <c r="AB158" s="152"/>
      <c r="AC158" s="152">
        <f t="shared" si="69"/>
        <v>13176</v>
      </c>
      <c r="AD158" s="152"/>
      <c r="AE158" s="152">
        <f t="shared" si="73"/>
        <v>13176</v>
      </c>
      <c r="AF158" s="152"/>
      <c r="AG158" s="152">
        <f t="shared" si="74"/>
        <v>13176</v>
      </c>
      <c r="AH158" s="152"/>
      <c r="AI158" s="152">
        <f t="shared" si="75"/>
        <v>13176</v>
      </c>
      <c r="AJ158" s="152"/>
      <c r="AK158" s="152">
        <f t="shared" si="70"/>
        <v>13176</v>
      </c>
      <c r="AL158" s="154"/>
      <c r="AM158" s="152">
        <f t="shared" si="63"/>
        <v>13176</v>
      </c>
      <c r="AN158" s="152">
        <v>2319</v>
      </c>
      <c r="AO158" s="152">
        <f t="shared" si="64"/>
        <v>15495</v>
      </c>
      <c r="AP158" s="175">
        <v>-715</v>
      </c>
      <c r="AQ158" s="152">
        <f t="shared" si="65"/>
        <v>14780</v>
      </c>
      <c r="AR158" s="152"/>
      <c r="AS158" s="152">
        <f t="shared" si="66"/>
        <v>14780</v>
      </c>
      <c r="AT158" s="150"/>
      <c r="AU158" s="152">
        <f t="shared" si="67"/>
        <v>14780</v>
      </c>
      <c r="AV158" s="152">
        <v>1680</v>
      </c>
      <c r="AW158" s="152">
        <f t="shared" si="68"/>
        <v>16460</v>
      </c>
    </row>
    <row r="159" spans="1:49" ht="15.75" customHeight="1">
      <c r="A159" s="156"/>
      <c r="B159" s="181"/>
      <c r="C159" s="149">
        <v>4120</v>
      </c>
      <c r="D159" s="229" t="s">
        <v>364</v>
      </c>
      <c r="E159" s="152"/>
      <c r="F159" s="157"/>
      <c r="G159" s="152"/>
      <c r="H159" s="157"/>
      <c r="I159" s="152"/>
      <c r="J159" s="152"/>
      <c r="K159" s="152"/>
      <c r="L159" s="152"/>
      <c r="M159" s="152"/>
      <c r="N159" s="152"/>
      <c r="O159" s="152"/>
      <c r="P159" s="150"/>
      <c r="Q159" s="152"/>
      <c r="R159" s="152"/>
      <c r="S159" s="152"/>
      <c r="T159" s="152"/>
      <c r="U159" s="152"/>
      <c r="V159" s="152"/>
      <c r="W159" s="152">
        <v>1746</v>
      </c>
      <c r="X159" s="154"/>
      <c r="Y159" s="157">
        <f t="shared" si="71"/>
        <v>1746</v>
      </c>
      <c r="Z159" s="152"/>
      <c r="AA159" s="152">
        <f t="shared" si="72"/>
        <v>1746</v>
      </c>
      <c r="AB159" s="152"/>
      <c r="AC159" s="152">
        <f t="shared" si="69"/>
        <v>1746</v>
      </c>
      <c r="AD159" s="152"/>
      <c r="AE159" s="152">
        <f t="shared" si="73"/>
        <v>1746</v>
      </c>
      <c r="AF159" s="152">
        <v>74</v>
      </c>
      <c r="AG159" s="152">
        <f t="shared" si="74"/>
        <v>1820</v>
      </c>
      <c r="AH159" s="152"/>
      <c r="AI159" s="152">
        <f t="shared" si="75"/>
        <v>1820</v>
      </c>
      <c r="AJ159" s="152"/>
      <c r="AK159" s="152">
        <f t="shared" si="70"/>
        <v>1820</v>
      </c>
      <c r="AL159" s="154"/>
      <c r="AM159" s="152">
        <f t="shared" si="63"/>
        <v>1820</v>
      </c>
      <c r="AN159" s="152">
        <v>52</v>
      </c>
      <c r="AO159" s="152">
        <f t="shared" si="64"/>
        <v>1872</v>
      </c>
      <c r="AP159" s="175"/>
      <c r="AQ159" s="152">
        <f t="shared" si="65"/>
        <v>1872</v>
      </c>
      <c r="AR159" s="152"/>
      <c r="AS159" s="152">
        <f t="shared" si="66"/>
        <v>1872</v>
      </c>
      <c r="AT159" s="150"/>
      <c r="AU159" s="152">
        <f t="shared" si="67"/>
        <v>1872</v>
      </c>
      <c r="AV159" s="152">
        <v>219</v>
      </c>
      <c r="AW159" s="152">
        <f t="shared" si="68"/>
        <v>2091</v>
      </c>
    </row>
    <row r="160" spans="1:49" ht="15.75" customHeight="1">
      <c r="A160" s="156"/>
      <c r="B160" s="181"/>
      <c r="C160" s="149">
        <v>4170</v>
      </c>
      <c r="D160" s="229" t="s">
        <v>299</v>
      </c>
      <c r="E160" s="152"/>
      <c r="F160" s="157">
        <v>8000</v>
      </c>
      <c r="G160" s="152">
        <f t="shared" si="76"/>
        <v>8000</v>
      </c>
      <c r="H160" s="157"/>
      <c r="I160" s="152">
        <f t="shared" si="77"/>
        <v>8000</v>
      </c>
      <c r="J160" s="152"/>
      <c r="K160" s="152">
        <f t="shared" si="78"/>
        <v>8000</v>
      </c>
      <c r="L160" s="152"/>
      <c r="M160" s="152">
        <f t="shared" si="79"/>
        <v>8000</v>
      </c>
      <c r="N160" s="152"/>
      <c r="O160" s="152">
        <f t="shared" si="57"/>
        <v>8000</v>
      </c>
      <c r="P160" s="150"/>
      <c r="Q160" s="152">
        <f>O160+P160</f>
        <v>8000</v>
      </c>
      <c r="R160" s="152">
        <v>-4000</v>
      </c>
      <c r="S160" s="152">
        <f>Q160+R160</f>
        <v>4000</v>
      </c>
      <c r="T160" s="152">
        <v>5100</v>
      </c>
      <c r="U160" s="152">
        <f>S160+T160</f>
        <v>9100</v>
      </c>
      <c r="V160" s="152">
        <v>-1789</v>
      </c>
      <c r="W160" s="152">
        <v>9000</v>
      </c>
      <c r="X160" s="154"/>
      <c r="Y160" s="157">
        <f t="shared" si="71"/>
        <v>9000</v>
      </c>
      <c r="Z160" s="152"/>
      <c r="AA160" s="152">
        <f t="shared" si="72"/>
        <v>9000</v>
      </c>
      <c r="AB160" s="152"/>
      <c r="AC160" s="152">
        <f t="shared" si="69"/>
        <v>9000</v>
      </c>
      <c r="AD160" s="152"/>
      <c r="AE160" s="152">
        <f t="shared" si="73"/>
        <v>9000</v>
      </c>
      <c r="AF160" s="152"/>
      <c r="AG160" s="152">
        <f t="shared" si="74"/>
        <v>9000</v>
      </c>
      <c r="AH160" s="152"/>
      <c r="AI160" s="152">
        <f t="shared" si="75"/>
        <v>9000</v>
      </c>
      <c r="AJ160" s="152"/>
      <c r="AK160" s="152">
        <f t="shared" si="70"/>
        <v>9000</v>
      </c>
      <c r="AL160" s="154"/>
      <c r="AM160" s="152">
        <f t="shared" si="63"/>
        <v>9000</v>
      </c>
      <c r="AN160" s="152"/>
      <c r="AO160" s="152">
        <f t="shared" si="64"/>
        <v>9000</v>
      </c>
      <c r="AP160" s="175">
        <v>2400</v>
      </c>
      <c r="AQ160" s="152">
        <f t="shared" si="65"/>
        <v>11400</v>
      </c>
      <c r="AR160" s="152"/>
      <c r="AS160" s="152">
        <f t="shared" si="66"/>
        <v>11400</v>
      </c>
      <c r="AT160" s="150"/>
      <c r="AU160" s="152">
        <f t="shared" si="67"/>
        <v>11400</v>
      </c>
      <c r="AV160" s="152">
        <v>1500</v>
      </c>
      <c r="AW160" s="152">
        <f t="shared" si="68"/>
        <v>12900</v>
      </c>
    </row>
    <row r="161" spans="1:49" ht="15.75" customHeight="1">
      <c r="A161" s="156"/>
      <c r="B161" s="181"/>
      <c r="C161" s="149">
        <v>4180</v>
      </c>
      <c r="D161" s="229" t="s">
        <v>365</v>
      </c>
      <c r="E161" s="152"/>
      <c r="F161" s="157">
        <v>90000</v>
      </c>
      <c r="G161" s="152">
        <f t="shared" si="76"/>
        <v>90000</v>
      </c>
      <c r="H161" s="157"/>
      <c r="I161" s="152">
        <f t="shared" si="77"/>
        <v>90000</v>
      </c>
      <c r="J161" s="152">
        <v>-5740</v>
      </c>
      <c r="K161" s="152">
        <f t="shared" si="78"/>
        <v>84260</v>
      </c>
      <c r="L161" s="152">
        <v>923</v>
      </c>
      <c r="M161" s="152">
        <f t="shared" si="79"/>
        <v>85183</v>
      </c>
      <c r="N161" s="152"/>
      <c r="O161" s="152">
        <f>M161+N161</f>
        <v>85183</v>
      </c>
      <c r="P161" s="150"/>
      <c r="Q161" s="152">
        <f>O161+P161</f>
        <v>85183</v>
      </c>
      <c r="R161" s="152"/>
      <c r="S161" s="152">
        <f>Q161+R161</f>
        <v>85183</v>
      </c>
      <c r="T161" s="152">
        <v>-1</v>
      </c>
      <c r="U161" s="152">
        <f>S161+T161</f>
        <v>85182</v>
      </c>
      <c r="V161" s="152"/>
      <c r="W161" s="152">
        <v>110100</v>
      </c>
      <c r="X161" s="154"/>
      <c r="Y161" s="157">
        <f t="shared" si="71"/>
        <v>110100</v>
      </c>
      <c r="Z161" s="152"/>
      <c r="AA161" s="152">
        <f t="shared" si="72"/>
        <v>110100</v>
      </c>
      <c r="AB161" s="152"/>
      <c r="AC161" s="152">
        <f t="shared" si="69"/>
        <v>110100</v>
      </c>
      <c r="AD161" s="152"/>
      <c r="AE161" s="152">
        <f t="shared" si="73"/>
        <v>110100</v>
      </c>
      <c r="AF161" s="152"/>
      <c r="AG161" s="152">
        <f t="shared" si="74"/>
        <v>110100</v>
      </c>
      <c r="AH161" s="152"/>
      <c r="AI161" s="152">
        <f t="shared" si="75"/>
        <v>110100</v>
      </c>
      <c r="AJ161" s="152"/>
      <c r="AK161" s="152">
        <f t="shared" si="70"/>
        <v>110100</v>
      </c>
      <c r="AL161" s="154">
        <v>-1434</v>
      </c>
      <c r="AM161" s="152">
        <f t="shared" si="63"/>
        <v>108666</v>
      </c>
      <c r="AN161" s="152">
        <v>-16000</v>
      </c>
      <c r="AO161" s="152">
        <f t="shared" si="64"/>
        <v>92666</v>
      </c>
      <c r="AP161" s="175">
        <v>-256</v>
      </c>
      <c r="AQ161" s="152">
        <f t="shared" si="65"/>
        <v>92410</v>
      </c>
      <c r="AR161" s="152"/>
      <c r="AS161" s="152">
        <f t="shared" si="66"/>
        <v>92410</v>
      </c>
      <c r="AT161" s="150"/>
      <c r="AU161" s="152">
        <f t="shared" si="67"/>
        <v>92410</v>
      </c>
      <c r="AV161" s="152"/>
      <c r="AW161" s="152">
        <f t="shared" si="68"/>
        <v>92410</v>
      </c>
    </row>
    <row r="162" spans="1:49" ht="15.75" customHeight="1">
      <c r="A162" s="156"/>
      <c r="B162" s="181"/>
      <c r="C162" s="906">
        <v>4210</v>
      </c>
      <c r="D162" s="907" t="s">
        <v>300</v>
      </c>
      <c r="E162" s="152"/>
      <c r="F162" s="157"/>
      <c r="G162" s="152"/>
      <c r="H162" s="157"/>
      <c r="I162" s="152"/>
      <c r="J162" s="152"/>
      <c r="K162" s="152"/>
      <c r="L162" s="152"/>
      <c r="M162" s="152"/>
      <c r="N162" s="152"/>
      <c r="O162" s="152"/>
      <c r="P162" s="150"/>
      <c r="Q162" s="152"/>
      <c r="R162" s="152"/>
      <c r="S162" s="152"/>
      <c r="T162" s="152"/>
      <c r="U162" s="152"/>
      <c r="V162" s="152"/>
      <c r="W162" s="152"/>
      <c r="X162" s="154"/>
      <c r="Y162" s="157"/>
      <c r="Z162" s="152"/>
      <c r="AA162" s="152"/>
      <c r="AB162" s="152"/>
      <c r="AC162" s="152"/>
      <c r="AD162" s="152"/>
      <c r="AE162" s="152"/>
      <c r="AF162" s="152"/>
      <c r="AG162" s="152"/>
      <c r="AH162" s="152"/>
      <c r="AI162" s="152"/>
      <c r="AJ162" s="152"/>
      <c r="AK162" s="152"/>
      <c r="AL162" s="154"/>
      <c r="AM162" s="152"/>
      <c r="AN162" s="152"/>
      <c r="AO162" s="152"/>
      <c r="AP162" s="175"/>
      <c r="AQ162" s="152"/>
      <c r="AR162" s="152"/>
      <c r="AS162" s="152"/>
      <c r="AT162" s="150"/>
      <c r="AU162" s="902">
        <f>AS164+AT164</f>
        <v>135032</v>
      </c>
      <c r="AV162" s="152">
        <v>13792</v>
      </c>
      <c r="AW162" s="902">
        <f>AU162+AV162+AV163+AV164</f>
        <v>159644</v>
      </c>
    </row>
    <row r="163" spans="1:49" ht="15.75" customHeight="1">
      <c r="A163" s="156"/>
      <c r="B163" s="181"/>
      <c r="C163" s="906"/>
      <c r="D163" s="907"/>
      <c r="E163" s="152"/>
      <c r="F163" s="157"/>
      <c r="G163" s="152"/>
      <c r="H163" s="157"/>
      <c r="I163" s="152"/>
      <c r="J163" s="152"/>
      <c r="K163" s="152"/>
      <c r="L163" s="152"/>
      <c r="M163" s="152"/>
      <c r="N163" s="152"/>
      <c r="O163" s="152"/>
      <c r="P163" s="150"/>
      <c r="Q163" s="152"/>
      <c r="R163" s="152"/>
      <c r="S163" s="152"/>
      <c r="T163" s="152"/>
      <c r="U163" s="152"/>
      <c r="V163" s="152"/>
      <c r="W163" s="152"/>
      <c r="X163" s="154"/>
      <c r="Y163" s="157"/>
      <c r="Z163" s="152"/>
      <c r="AA163" s="152"/>
      <c r="AB163" s="152"/>
      <c r="AC163" s="152"/>
      <c r="AD163" s="152"/>
      <c r="AE163" s="152"/>
      <c r="AF163" s="152"/>
      <c r="AG163" s="152"/>
      <c r="AH163" s="152"/>
      <c r="AI163" s="152"/>
      <c r="AJ163" s="152"/>
      <c r="AK163" s="152"/>
      <c r="AL163" s="154"/>
      <c r="AM163" s="152"/>
      <c r="AN163" s="152"/>
      <c r="AO163" s="152"/>
      <c r="AP163" s="175"/>
      <c r="AQ163" s="152"/>
      <c r="AR163" s="152"/>
      <c r="AS163" s="152"/>
      <c r="AT163" s="150"/>
      <c r="AU163" s="902"/>
      <c r="AV163" s="152">
        <v>17500</v>
      </c>
      <c r="AW163" s="902"/>
    </row>
    <row r="164" spans="1:49" ht="15.75" customHeight="1">
      <c r="A164" s="156"/>
      <c r="B164" s="181"/>
      <c r="C164" s="855"/>
      <c r="D164" s="855"/>
      <c r="E164" s="152"/>
      <c r="F164" s="157"/>
      <c r="G164" s="152"/>
      <c r="H164" s="157"/>
      <c r="I164" s="152"/>
      <c r="J164" s="152"/>
      <c r="K164" s="152"/>
      <c r="L164" s="152"/>
      <c r="M164" s="152"/>
      <c r="N164" s="152"/>
      <c r="O164" s="152"/>
      <c r="P164" s="150"/>
      <c r="Q164" s="152"/>
      <c r="R164" s="152"/>
      <c r="S164" s="152"/>
      <c r="T164" s="152"/>
      <c r="U164" s="180">
        <v>164071</v>
      </c>
      <c r="V164" s="152">
        <v>15000</v>
      </c>
      <c r="W164" s="180">
        <v>90637</v>
      </c>
      <c r="X164" s="154"/>
      <c r="Y164" s="157">
        <f t="shared" si="71"/>
        <v>90637</v>
      </c>
      <c r="Z164" s="152"/>
      <c r="AA164" s="152">
        <f t="shared" si="72"/>
        <v>90637</v>
      </c>
      <c r="AB164" s="152">
        <v>424</v>
      </c>
      <c r="AC164" s="152">
        <f t="shared" si="69"/>
        <v>91061</v>
      </c>
      <c r="AD164" s="152"/>
      <c r="AE164" s="152">
        <f t="shared" si="73"/>
        <v>91061</v>
      </c>
      <c r="AF164" s="152">
        <v>31572</v>
      </c>
      <c r="AG164" s="152">
        <f t="shared" si="74"/>
        <v>122633</v>
      </c>
      <c r="AH164" s="152"/>
      <c r="AI164" s="152">
        <f t="shared" si="75"/>
        <v>122633</v>
      </c>
      <c r="AJ164" s="152"/>
      <c r="AK164" s="152">
        <f t="shared" si="70"/>
        <v>122633</v>
      </c>
      <c r="AL164" s="154">
        <v>-8001</v>
      </c>
      <c r="AM164" s="152">
        <f t="shared" si="63"/>
        <v>114632</v>
      </c>
      <c r="AN164" s="152"/>
      <c r="AO164" s="152">
        <f t="shared" si="64"/>
        <v>114632</v>
      </c>
      <c r="AP164" s="175">
        <v>10400</v>
      </c>
      <c r="AQ164" s="152">
        <f t="shared" si="65"/>
        <v>125032</v>
      </c>
      <c r="AR164" s="152">
        <v>10000</v>
      </c>
      <c r="AS164" s="152">
        <f t="shared" si="66"/>
        <v>135032</v>
      </c>
      <c r="AT164" s="150"/>
      <c r="AU164" s="908"/>
      <c r="AV164" s="152">
        <v>-6680</v>
      </c>
      <c r="AW164" s="908"/>
    </row>
    <row r="165" spans="1:49" ht="15.75" customHeight="1">
      <c r="A165" s="150"/>
      <c r="B165" s="181"/>
      <c r="C165" s="179">
        <v>4220</v>
      </c>
      <c r="D165" s="232" t="s">
        <v>366</v>
      </c>
      <c r="E165" s="152">
        <v>2096</v>
      </c>
      <c r="F165" s="157"/>
      <c r="G165" s="152">
        <f t="shared" si="76"/>
        <v>2096</v>
      </c>
      <c r="H165" s="157"/>
      <c r="I165" s="152">
        <f t="shared" si="77"/>
        <v>2096</v>
      </c>
      <c r="J165" s="152"/>
      <c r="K165" s="152">
        <f t="shared" si="78"/>
        <v>2096</v>
      </c>
      <c r="L165" s="152"/>
      <c r="M165" s="152">
        <f t="shared" si="79"/>
        <v>2096</v>
      </c>
      <c r="N165" s="152"/>
      <c r="O165" s="152">
        <f>M165+N165</f>
        <v>2096</v>
      </c>
      <c r="P165" s="150"/>
      <c r="Q165" s="152">
        <f>O165+P165</f>
        <v>2096</v>
      </c>
      <c r="R165" s="152">
        <v>-800</v>
      </c>
      <c r="S165" s="152">
        <f>Q165+R165</f>
        <v>1296</v>
      </c>
      <c r="T165" s="152">
        <v>-838</v>
      </c>
      <c r="U165" s="152">
        <f>S165+T165</f>
        <v>458</v>
      </c>
      <c r="V165" s="152"/>
      <c r="W165" s="152">
        <v>300</v>
      </c>
      <c r="X165" s="154"/>
      <c r="Y165" s="157">
        <f t="shared" si="71"/>
        <v>300</v>
      </c>
      <c r="Z165" s="152"/>
      <c r="AA165" s="152">
        <f t="shared" si="72"/>
        <v>300</v>
      </c>
      <c r="AB165" s="152"/>
      <c r="AC165" s="152">
        <f t="shared" si="69"/>
        <v>300</v>
      </c>
      <c r="AD165" s="152"/>
      <c r="AE165" s="152">
        <f t="shared" si="73"/>
        <v>300</v>
      </c>
      <c r="AF165" s="152"/>
      <c r="AG165" s="152">
        <f t="shared" si="74"/>
        <v>300</v>
      </c>
      <c r="AH165" s="152"/>
      <c r="AI165" s="152">
        <f t="shared" si="75"/>
        <v>300</v>
      </c>
      <c r="AJ165" s="152"/>
      <c r="AK165" s="152">
        <f t="shared" si="70"/>
        <v>300</v>
      </c>
      <c r="AL165" s="154">
        <v>1000</v>
      </c>
      <c r="AM165" s="152">
        <f t="shared" si="63"/>
        <v>1300</v>
      </c>
      <c r="AN165" s="152"/>
      <c r="AO165" s="152">
        <f t="shared" si="64"/>
        <v>1300</v>
      </c>
      <c r="AP165" s="175">
        <v>-500</v>
      </c>
      <c r="AQ165" s="152">
        <f t="shared" si="65"/>
        <v>800</v>
      </c>
      <c r="AR165" s="152"/>
      <c r="AS165" s="152">
        <f t="shared" si="66"/>
        <v>800</v>
      </c>
      <c r="AT165" s="150"/>
      <c r="AU165" s="152">
        <f t="shared" si="67"/>
        <v>800</v>
      </c>
      <c r="AV165" s="152"/>
      <c r="AW165" s="152">
        <f t="shared" si="68"/>
        <v>800</v>
      </c>
    </row>
    <row r="166" spans="1:49" ht="16.5" customHeight="1">
      <c r="A166" s="150"/>
      <c r="B166" s="181"/>
      <c r="C166" s="179">
        <v>4230</v>
      </c>
      <c r="D166" s="232" t="s">
        <v>367</v>
      </c>
      <c r="E166" s="152"/>
      <c r="F166" s="157">
        <v>1500</v>
      </c>
      <c r="G166" s="152">
        <f t="shared" si="76"/>
        <v>1500</v>
      </c>
      <c r="H166" s="157"/>
      <c r="I166" s="152">
        <f t="shared" si="77"/>
        <v>1500</v>
      </c>
      <c r="J166" s="152"/>
      <c r="K166" s="152">
        <f t="shared" si="78"/>
        <v>1500</v>
      </c>
      <c r="L166" s="152"/>
      <c r="M166" s="152">
        <f t="shared" si="79"/>
        <v>1500</v>
      </c>
      <c r="N166" s="152"/>
      <c r="O166" s="152">
        <f>M166+N166</f>
        <v>1500</v>
      </c>
      <c r="P166" s="150"/>
      <c r="Q166" s="152">
        <f>O166+P166</f>
        <v>1500</v>
      </c>
      <c r="R166" s="152">
        <v>-1000</v>
      </c>
      <c r="S166" s="152">
        <f>Q166+R166</f>
        <v>500</v>
      </c>
      <c r="T166" s="152">
        <v>500</v>
      </c>
      <c r="U166" s="152">
        <f>S166+T166</f>
        <v>1000</v>
      </c>
      <c r="V166" s="152">
        <v>-833</v>
      </c>
      <c r="W166" s="152">
        <v>100</v>
      </c>
      <c r="X166" s="154"/>
      <c r="Y166" s="157">
        <f t="shared" si="71"/>
        <v>100</v>
      </c>
      <c r="Z166" s="152"/>
      <c r="AA166" s="152">
        <f t="shared" si="72"/>
        <v>100</v>
      </c>
      <c r="AB166" s="152"/>
      <c r="AC166" s="152">
        <f t="shared" si="69"/>
        <v>100</v>
      </c>
      <c r="AD166" s="152"/>
      <c r="AE166" s="152">
        <f t="shared" si="73"/>
        <v>100</v>
      </c>
      <c r="AF166" s="152"/>
      <c r="AG166" s="152">
        <f t="shared" si="74"/>
        <v>100</v>
      </c>
      <c r="AH166" s="152"/>
      <c r="AI166" s="152">
        <f t="shared" si="75"/>
        <v>100</v>
      </c>
      <c r="AJ166" s="152"/>
      <c r="AK166" s="152">
        <f t="shared" si="70"/>
        <v>100</v>
      </c>
      <c r="AL166" s="154">
        <v>1000</v>
      </c>
      <c r="AM166" s="152">
        <f t="shared" si="63"/>
        <v>1100</v>
      </c>
      <c r="AN166" s="152"/>
      <c r="AO166" s="152">
        <f t="shared" si="64"/>
        <v>1100</v>
      </c>
      <c r="AP166" s="175">
        <v>-800</v>
      </c>
      <c r="AQ166" s="152">
        <f t="shared" si="65"/>
        <v>300</v>
      </c>
      <c r="AR166" s="152"/>
      <c r="AS166" s="152">
        <f t="shared" si="66"/>
        <v>300</v>
      </c>
      <c r="AT166" s="150"/>
      <c r="AU166" s="152">
        <f t="shared" si="67"/>
        <v>300</v>
      </c>
      <c r="AV166" s="152"/>
      <c r="AW166" s="152">
        <f t="shared" si="68"/>
        <v>300</v>
      </c>
    </row>
    <row r="167" spans="1:49" ht="16.5" customHeight="1">
      <c r="A167" s="150"/>
      <c r="B167" s="181"/>
      <c r="C167" s="179">
        <v>4250</v>
      </c>
      <c r="D167" s="232" t="s">
        <v>368</v>
      </c>
      <c r="E167" s="152"/>
      <c r="F167" s="157"/>
      <c r="G167" s="152"/>
      <c r="H167" s="157"/>
      <c r="I167" s="152"/>
      <c r="J167" s="152"/>
      <c r="K167" s="152"/>
      <c r="L167" s="152"/>
      <c r="M167" s="152"/>
      <c r="N167" s="152"/>
      <c r="O167" s="152"/>
      <c r="P167" s="150"/>
      <c r="Q167" s="152"/>
      <c r="R167" s="152"/>
      <c r="S167" s="152"/>
      <c r="T167" s="152"/>
      <c r="U167" s="152"/>
      <c r="V167" s="152"/>
      <c r="W167" s="152">
        <v>2000</v>
      </c>
      <c r="X167" s="154"/>
      <c r="Y167" s="157">
        <f t="shared" si="71"/>
        <v>2000</v>
      </c>
      <c r="Z167" s="152">
        <v>10000</v>
      </c>
      <c r="AA167" s="152">
        <f t="shared" si="72"/>
        <v>12000</v>
      </c>
      <c r="AB167" s="152"/>
      <c r="AC167" s="152">
        <f t="shared" si="69"/>
        <v>12000</v>
      </c>
      <c r="AD167" s="152"/>
      <c r="AE167" s="152">
        <f t="shared" si="73"/>
        <v>12000</v>
      </c>
      <c r="AF167" s="152"/>
      <c r="AG167" s="152">
        <f t="shared" si="74"/>
        <v>12000</v>
      </c>
      <c r="AH167" s="152"/>
      <c r="AI167" s="152">
        <f t="shared" si="75"/>
        <v>12000</v>
      </c>
      <c r="AJ167" s="152"/>
      <c r="AK167" s="152">
        <f t="shared" si="70"/>
        <v>12000</v>
      </c>
      <c r="AL167" s="154">
        <v>5000</v>
      </c>
      <c r="AM167" s="152">
        <f t="shared" si="63"/>
        <v>17000</v>
      </c>
      <c r="AN167" s="152"/>
      <c r="AO167" s="152">
        <f t="shared" si="64"/>
        <v>17000</v>
      </c>
      <c r="AP167" s="175">
        <v>-6000</v>
      </c>
      <c r="AQ167" s="152">
        <f t="shared" si="65"/>
        <v>11000</v>
      </c>
      <c r="AR167" s="152"/>
      <c r="AS167" s="152">
        <f t="shared" si="66"/>
        <v>11000</v>
      </c>
      <c r="AT167" s="150"/>
      <c r="AU167" s="152">
        <f t="shared" si="67"/>
        <v>11000</v>
      </c>
      <c r="AV167" s="152"/>
      <c r="AW167" s="152">
        <f t="shared" si="68"/>
        <v>11000</v>
      </c>
    </row>
    <row r="168" spans="1:49" ht="16.5" customHeight="1">
      <c r="A168" s="156"/>
      <c r="B168" s="181"/>
      <c r="C168" s="149">
        <v>4260</v>
      </c>
      <c r="D168" s="233" t="s">
        <v>302</v>
      </c>
      <c r="E168" s="152">
        <v>26862</v>
      </c>
      <c r="F168" s="157"/>
      <c r="G168" s="152">
        <f t="shared" si="76"/>
        <v>26862</v>
      </c>
      <c r="H168" s="157"/>
      <c r="I168" s="152">
        <f t="shared" si="77"/>
        <v>26862</v>
      </c>
      <c r="J168" s="152"/>
      <c r="K168" s="152">
        <f t="shared" si="78"/>
        <v>26862</v>
      </c>
      <c r="L168" s="152"/>
      <c r="M168" s="152">
        <f t="shared" si="79"/>
        <v>26862</v>
      </c>
      <c r="N168" s="152">
        <v>-2000</v>
      </c>
      <c r="O168" s="152">
        <f aca="true" t="shared" si="80" ref="O168:O176">M168+N168</f>
        <v>24862</v>
      </c>
      <c r="P168" s="150"/>
      <c r="Q168" s="152">
        <f aca="true" t="shared" si="81" ref="Q168:Q175">O168+P168</f>
        <v>24862</v>
      </c>
      <c r="R168" s="152">
        <v>800</v>
      </c>
      <c r="S168" s="152">
        <f>Q168+R168</f>
        <v>25662</v>
      </c>
      <c r="T168" s="152">
        <v>1470</v>
      </c>
      <c r="U168" s="152">
        <f aca="true" t="shared" si="82" ref="U168:U175">S168+T168</f>
        <v>27132</v>
      </c>
      <c r="V168" s="152"/>
      <c r="W168" s="152">
        <v>80000</v>
      </c>
      <c r="X168" s="154"/>
      <c r="Y168" s="157">
        <f t="shared" si="71"/>
        <v>80000</v>
      </c>
      <c r="Z168" s="152"/>
      <c r="AA168" s="152">
        <f t="shared" si="72"/>
        <v>80000</v>
      </c>
      <c r="AB168" s="152"/>
      <c r="AC168" s="152">
        <f t="shared" si="69"/>
        <v>80000</v>
      </c>
      <c r="AD168" s="152"/>
      <c r="AE168" s="152">
        <f t="shared" si="73"/>
        <v>80000</v>
      </c>
      <c r="AF168" s="152"/>
      <c r="AG168" s="152">
        <f t="shared" si="74"/>
        <v>80000</v>
      </c>
      <c r="AH168" s="152"/>
      <c r="AI168" s="152">
        <f t="shared" si="75"/>
        <v>80000</v>
      </c>
      <c r="AJ168" s="152"/>
      <c r="AK168" s="152">
        <f t="shared" si="70"/>
        <v>80000</v>
      </c>
      <c r="AL168" s="154"/>
      <c r="AM168" s="152">
        <f t="shared" si="63"/>
        <v>80000</v>
      </c>
      <c r="AN168" s="152"/>
      <c r="AO168" s="152">
        <f t="shared" si="64"/>
        <v>80000</v>
      </c>
      <c r="AP168" s="175"/>
      <c r="AQ168" s="152">
        <f t="shared" si="65"/>
        <v>80000</v>
      </c>
      <c r="AR168" s="152">
        <v>-3000</v>
      </c>
      <c r="AS168" s="152">
        <f t="shared" si="66"/>
        <v>77000</v>
      </c>
      <c r="AT168" s="150"/>
      <c r="AU168" s="152">
        <f t="shared" si="67"/>
        <v>77000</v>
      </c>
      <c r="AV168" s="152">
        <v>-3000</v>
      </c>
      <c r="AW168" s="152">
        <f t="shared" si="68"/>
        <v>74000</v>
      </c>
    </row>
    <row r="169" spans="1:49" ht="16.5" customHeight="1">
      <c r="A169" s="156"/>
      <c r="B169" s="181"/>
      <c r="C169" s="149">
        <v>4270</v>
      </c>
      <c r="D169" s="229" t="s">
        <v>369</v>
      </c>
      <c r="E169" s="152">
        <v>15058</v>
      </c>
      <c r="F169" s="157"/>
      <c r="G169" s="152">
        <f t="shared" si="76"/>
        <v>15058</v>
      </c>
      <c r="H169" s="157"/>
      <c r="I169" s="152">
        <f t="shared" si="77"/>
        <v>15058</v>
      </c>
      <c r="J169" s="152">
        <v>-1206</v>
      </c>
      <c r="K169" s="152">
        <f t="shared" si="78"/>
        <v>13852</v>
      </c>
      <c r="L169" s="152"/>
      <c r="M169" s="152">
        <f t="shared" si="79"/>
        <v>13852</v>
      </c>
      <c r="N169" s="152">
        <v>6000</v>
      </c>
      <c r="O169" s="152">
        <f t="shared" si="80"/>
        <v>19852</v>
      </c>
      <c r="P169" s="150"/>
      <c r="Q169" s="152">
        <f t="shared" si="81"/>
        <v>19852</v>
      </c>
      <c r="R169" s="152">
        <v>2000</v>
      </c>
      <c r="S169" s="152">
        <f>Q169+R169</f>
        <v>21852</v>
      </c>
      <c r="T169" s="152">
        <v>-400</v>
      </c>
      <c r="U169" s="152">
        <f t="shared" si="82"/>
        <v>21452</v>
      </c>
      <c r="V169" s="152">
        <v>3284</v>
      </c>
      <c r="W169" s="152">
        <v>12000</v>
      </c>
      <c r="X169" s="154"/>
      <c r="Y169" s="157">
        <f t="shared" si="71"/>
        <v>12000</v>
      </c>
      <c r="Z169" s="152"/>
      <c r="AA169" s="152">
        <f t="shared" si="72"/>
        <v>12000</v>
      </c>
      <c r="AB169" s="152"/>
      <c r="AC169" s="152">
        <f t="shared" si="69"/>
        <v>12000</v>
      </c>
      <c r="AD169" s="152"/>
      <c r="AE169" s="152">
        <f t="shared" si="73"/>
        <v>12000</v>
      </c>
      <c r="AF169" s="152">
        <v>6000</v>
      </c>
      <c r="AG169" s="152">
        <f t="shared" si="74"/>
        <v>18000</v>
      </c>
      <c r="AH169" s="152"/>
      <c r="AI169" s="152">
        <f t="shared" si="75"/>
        <v>18000</v>
      </c>
      <c r="AJ169" s="152"/>
      <c r="AK169" s="152">
        <f t="shared" si="70"/>
        <v>18000</v>
      </c>
      <c r="AL169" s="154"/>
      <c r="AM169" s="152">
        <f t="shared" si="63"/>
        <v>18000</v>
      </c>
      <c r="AN169" s="152">
        <v>25000</v>
      </c>
      <c r="AO169" s="152">
        <f t="shared" si="64"/>
        <v>43000</v>
      </c>
      <c r="AP169" s="175">
        <v>4000</v>
      </c>
      <c r="AQ169" s="152">
        <f t="shared" si="65"/>
        <v>47000</v>
      </c>
      <c r="AR169" s="152"/>
      <c r="AS169" s="152">
        <f t="shared" si="66"/>
        <v>47000</v>
      </c>
      <c r="AT169" s="150"/>
      <c r="AU169" s="152">
        <f t="shared" si="67"/>
        <v>47000</v>
      </c>
      <c r="AV169" s="152"/>
      <c r="AW169" s="152">
        <f t="shared" si="68"/>
        <v>47000</v>
      </c>
    </row>
    <row r="170" spans="1:49" ht="16.5" customHeight="1">
      <c r="A170" s="156"/>
      <c r="B170" s="181"/>
      <c r="C170" s="149">
        <v>4280</v>
      </c>
      <c r="D170" s="229" t="s">
        <v>304</v>
      </c>
      <c r="E170" s="152">
        <v>8224</v>
      </c>
      <c r="F170" s="157"/>
      <c r="G170" s="152">
        <f t="shared" si="76"/>
        <v>8224</v>
      </c>
      <c r="H170" s="157"/>
      <c r="I170" s="152">
        <f t="shared" si="77"/>
        <v>8224</v>
      </c>
      <c r="J170" s="152"/>
      <c r="K170" s="152">
        <f t="shared" si="78"/>
        <v>8224</v>
      </c>
      <c r="L170" s="152"/>
      <c r="M170" s="152">
        <f t="shared" si="79"/>
        <v>8224</v>
      </c>
      <c r="N170" s="152">
        <v>-3000</v>
      </c>
      <c r="O170" s="152">
        <f t="shared" si="80"/>
        <v>5224</v>
      </c>
      <c r="P170" s="150"/>
      <c r="Q170" s="152">
        <f t="shared" si="81"/>
        <v>5224</v>
      </c>
      <c r="R170" s="152"/>
      <c r="S170" s="152">
        <f>Q170+R170</f>
        <v>5224</v>
      </c>
      <c r="T170" s="152">
        <v>1000</v>
      </c>
      <c r="U170" s="152">
        <f t="shared" si="82"/>
        <v>6224</v>
      </c>
      <c r="V170" s="152">
        <v>1107</v>
      </c>
      <c r="W170" s="152">
        <v>10000</v>
      </c>
      <c r="X170" s="154"/>
      <c r="Y170" s="157">
        <f t="shared" si="71"/>
        <v>10000</v>
      </c>
      <c r="Z170" s="152"/>
      <c r="AA170" s="152">
        <f t="shared" si="72"/>
        <v>10000</v>
      </c>
      <c r="AB170" s="152"/>
      <c r="AC170" s="152">
        <f t="shared" si="69"/>
        <v>10000</v>
      </c>
      <c r="AD170" s="152"/>
      <c r="AE170" s="152">
        <f t="shared" si="73"/>
        <v>10000</v>
      </c>
      <c r="AF170" s="152"/>
      <c r="AG170" s="152">
        <f t="shared" si="74"/>
        <v>10000</v>
      </c>
      <c r="AH170" s="152"/>
      <c r="AI170" s="152">
        <f t="shared" si="75"/>
        <v>10000</v>
      </c>
      <c r="AJ170" s="152"/>
      <c r="AK170" s="152">
        <f t="shared" si="70"/>
        <v>10000</v>
      </c>
      <c r="AL170" s="154"/>
      <c r="AM170" s="152">
        <f t="shared" si="63"/>
        <v>10000</v>
      </c>
      <c r="AN170" s="152"/>
      <c r="AO170" s="152">
        <f t="shared" si="64"/>
        <v>10000</v>
      </c>
      <c r="AP170" s="175"/>
      <c r="AQ170" s="152">
        <f t="shared" si="65"/>
        <v>10000</v>
      </c>
      <c r="AR170" s="152">
        <v>-2000</v>
      </c>
      <c r="AS170" s="152">
        <f t="shared" si="66"/>
        <v>8000</v>
      </c>
      <c r="AT170" s="150"/>
      <c r="AU170" s="152">
        <f t="shared" si="67"/>
        <v>8000</v>
      </c>
      <c r="AV170" s="152"/>
      <c r="AW170" s="152">
        <f t="shared" si="68"/>
        <v>8000</v>
      </c>
    </row>
    <row r="171" spans="1:49" ht="16.5" customHeight="1">
      <c r="A171" s="156"/>
      <c r="B171" s="181"/>
      <c r="C171" s="149">
        <v>4300</v>
      </c>
      <c r="D171" s="229" t="s">
        <v>284</v>
      </c>
      <c r="E171" s="152">
        <v>29024</v>
      </c>
      <c r="F171" s="157"/>
      <c r="G171" s="152">
        <f t="shared" si="76"/>
        <v>29024</v>
      </c>
      <c r="H171" s="157"/>
      <c r="I171" s="152">
        <f t="shared" si="77"/>
        <v>29024</v>
      </c>
      <c r="J171" s="152"/>
      <c r="K171" s="152">
        <f t="shared" si="78"/>
        <v>29024</v>
      </c>
      <c r="L171" s="152">
        <v>1500</v>
      </c>
      <c r="M171" s="152">
        <f t="shared" si="79"/>
        <v>30524</v>
      </c>
      <c r="N171" s="152">
        <v>15000</v>
      </c>
      <c r="O171" s="152">
        <f t="shared" si="80"/>
        <v>45524</v>
      </c>
      <c r="P171" s="150"/>
      <c r="Q171" s="152">
        <f t="shared" si="81"/>
        <v>45524</v>
      </c>
      <c r="R171" s="152"/>
      <c r="S171" s="152">
        <f>Q171+R171</f>
        <v>45524</v>
      </c>
      <c r="T171" s="152">
        <v>5000</v>
      </c>
      <c r="U171" s="152">
        <f t="shared" si="82"/>
        <v>50524</v>
      </c>
      <c r="V171" s="152">
        <v>6376</v>
      </c>
      <c r="W171" s="152">
        <v>15395</v>
      </c>
      <c r="X171" s="154"/>
      <c r="Y171" s="157">
        <f t="shared" si="71"/>
        <v>15395</v>
      </c>
      <c r="Z171" s="152"/>
      <c r="AA171" s="152">
        <f t="shared" si="72"/>
        <v>15395</v>
      </c>
      <c r="AB171" s="152"/>
      <c r="AC171" s="152">
        <f t="shared" si="69"/>
        <v>15395</v>
      </c>
      <c r="AD171" s="152"/>
      <c r="AE171" s="152">
        <f t="shared" si="73"/>
        <v>15395</v>
      </c>
      <c r="AF171" s="152">
        <v>16000</v>
      </c>
      <c r="AG171" s="152">
        <f t="shared" si="74"/>
        <v>31395</v>
      </c>
      <c r="AH171" s="152"/>
      <c r="AI171" s="152">
        <f t="shared" si="75"/>
        <v>31395</v>
      </c>
      <c r="AJ171" s="152"/>
      <c r="AK171" s="152">
        <f t="shared" si="70"/>
        <v>31395</v>
      </c>
      <c r="AL171" s="154"/>
      <c r="AM171" s="152">
        <f t="shared" si="63"/>
        <v>31395</v>
      </c>
      <c r="AN171" s="152"/>
      <c r="AO171" s="152">
        <f t="shared" si="64"/>
        <v>31395</v>
      </c>
      <c r="AP171" s="175">
        <v>-1800</v>
      </c>
      <c r="AQ171" s="152">
        <f t="shared" si="65"/>
        <v>29595</v>
      </c>
      <c r="AR171" s="152"/>
      <c r="AS171" s="152">
        <f t="shared" si="66"/>
        <v>29595</v>
      </c>
      <c r="AT171" s="150"/>
      <c r="AU171" s="152">
        <f t="shared" si="67"/>
        <v>29595</v>
      </c>
      <c r="AV171" s="152">
        <v>7500</v>
      </c>
      <c r="AW171" s="152">
        <f t="shared" si="68"/>
        <v>37095</v>
      </c>
    </row>
    <row r="172" spans="1:49" ht="16.5" customHeight="1">
      <c r="A172" s="156"/>
      <c r="B172" s="181"/>
      <c r="C172" s="149">
        <v>4350</v>
      </c>
      <c r="D172" s="176" t="s">
        <v>305</v>
      </c>
      <c r="E172" s="152"/>
      <c r="F172" s="157"/>
      <c r="G172" s="152"/>
      <c r="H172" s="157"/>
      <c r="I172" s="152"/>
      <c r="J172" s="152"/>
      <c r="K172" s="152"/>
      <c r="L172" s="152"/>
      <c r="M172" s="152"/>
      <c r="N172" s="152"/>
      <c r="O172" s="152"/>
      <c r="P172" s="150"/>
      <c r="Q172" s="152"/>
      <c r="R172" s="152"/>
      <c r="S172" s="152"/>
      <c r="T172" s="152"/>
      <c r="U172" s="152"/>
      <c r="V172" s="152"/>
      <c r="W172" s="152">
        <v>2000</v>
      </c>
      <c r="X172" s="154"/>
      <c r="Y172" s="157">
        <f t="shared" si="71"/>
        <v>2000</v>
      </c>
      <c r="Z172" s="152"/>
      <c r="AA172" s="152">
        <f t="shared" si="72"/>
        <v>2000</v>
      </c>
      <c r="AB172" s="152"/>
      <c r="AC172" s="152">
        <f t="shared" si="69"/>
        <v>2000</v>
      </c>
      <c r="AD172" s="152"/>
      <c r="AE172" s="152">
        <f t="shared" si="73"/>
        <v>2000</v>
      </c>
      <c r="AF172" s="152"/>
      <c r="AG172" s="152">
        <f t="shared" si="74"/>
        <v>2000</v>
      </c>
      <c r="AH172" s="152"/>
      <c r="AI172" s="152">
        <f t="shared" si="75"/>
        <v>2000</v>
      </c>
      <c r="AJ172" s="152"/>
      <c r="AK172" s="152">
        <f t="shared" si="70"/>
        <v>2000</v>
      </c>
      <c r="AL172" s="154">
        <v>1000</v>
      </c>
      <c r="AM172" s="152">
        <f t="shared" si="63"/>
        <v>3000</v>
      </c>
      <c r="AN172" s="152"/>
      <c r="AO172" s="152">
        <f t="shared" si="64"/>
        <v>3000</v>
      </c>
      <c r="AP172" s="175"/>
      <c r="AQ172" s="152">
        <f t="shared" si="65"/>
        <v>3000</v>
      </c>
      <c r="AR172" s="152"/>
      <c r="AS172" s="152">
        <f t="shared" si="66"/>
        <v>3000</v>
      </c>
      <c r="AT172" s="150"/>
      <c r="AU172" s="152">
        <f t="shared" si="67"/>
        <v>3000</v>
      </c>
      <c r="AV172" s="152">
        <v>-378</v>
      </c>
      <c r="AW172" s="152">
        <f t="shared" si="68"/>
        <v>2622</v>
      </c>
    </row>
    <row r="173" spans="1:49" ht="16.5" customHeight="1">
      <c r="A173" s="156"/>
      <c r="B173" s="181"/>
      <c r="C173" s="149">
        <v>4360</v>
      </c>
      <c r="D173" s="176" t="s">
        <v>306</v>
      </c>
      <c r="E173" s="152"/>
      <c r="F173" s="157"/>
      <c r="G173" s="152"/>
      <c r="H173" s="157"/>
      <c r="I173" s="152"/>
      <c r="J173" s="152"/>
      <c r="K173" s="152"/>
      <c r="L173" s="152"/>
      <c r="M173" s="152"/>
      <c r="N173" s="152"/>
      <c r="O173" s="152"/>
      <c r="P173" s="150"/>
      <c r="Q173" s="152"/>
      <c r="R173" s="152"/>
      <c r="S173" s="152"/>
      <c r="T173" s="152"/>
      <c r="U173" s="152"/>
      <c r="V173" s="152"/>
      <c r="W173" s="152">
        <v>10000</v>
      </c>
      <c r="X173" s="154"/>
      <c r="Y173" s="157">
        <f t="shared" si="71"/>
        <v>10000</v>
      </c>
      <c r="Z173" s="152"/>
      <c r="AA173" s="152">
        <f t="shared" si="72"/>
        <v>10000</v>
      </c>
      <c r="AB173" s="152"/>
      <c r="AC173" s="152">
        <f t="shared" si="69"/>
        <v>10000</v>
      </c>
      <c r="AD173" s="152"/>
      <c r="AE173" s="152">
        <f t="shared" si="73"/>
        <v>10000</v>
      </c>
      <c r="AF173" s="152"/>
      <c r="AG173" s="152">
        <f t="shared" si="74"/>
        <v>10000</v>
      </c>
      <c r="AH173" s="152"/>
      <c r="AI173" s="152">
        <f t="shared" si="75"/>
        <v>10000</v>
      </c>
      <c r="AJ173" s="152"/>
      <c r="AK173" s="152">
        <f t="shared" si="70"/>
        <v>10000</v>
      </c>
      <c r="AL173" s="154">
        <v>1000</v>
      </c>
      <c r="AM173" s="152">
        <f t="shared" si="63"/>
        <v>11000</v>
      </c>
      <c r="AN173" s="152"/>
      <c r="AO173" s="152">
        <f t="shared" si="64"/>
        <v>11000</v>
      </c>
      <c r="AP173" s="175"/>
      <c r="AQ173" s="152">
        <f t="shared" si="65"/>
        <v>11000</v>
      </c>
      <c r="AR173" s="152"/>
      <c r="AS173" s="152">
        <f t="shared" si="66"/>
        <v>11000</v>
      </c>
      <c r="AT173" s="150"/>
      <c r="AU173" s="152">
        <f t="shared" si="67"/>
        <v>11000</v>
      </c>
      <c r="AV173" s="152">
        <v>800</v>
      </c>
      <c r="AW173" s="152">
        <f t="shared" si="68"/>
        <v>11800</v>
      </c>
    </row>
    <row r="174" spans="1:49" ht="16.5" customHeight="1">
      <c r="A174" s="156"/>
      <c r="B174" s="181"/>
      <c r="C174" s="149">
        <v>4370</v>
      </c>
      <c r="D174" s="177" t="s">
        <v>307</v>
      </c>
      <c r="E174" s="152"/>
      <c r="F174" s="157"/>
      <c r="G174" s="152"/>
      <c r="H174" s="157"/>
      <c r="I174" s="152"/>
      <c r="J174" s="152"/>
      <c r="K174" s="152"/>
      <c r="L174" s="152"/>
      <c r="M174" s="152"/>
      <c r="N174" s="152"/>
      <c r="O174" s="152"/>
      <c r="P174" s="150"/>
      <c r="Q174" s="152"/>
      <c r="R174" s="152"/>
      <c r="S174" s="152"/>
      <c r="T174" s="152"/>
      <c r="U174" s="152"/>
      <c r="V174" s="152"/>
      <c r="W174" s="152">
        <v>5500</v>
      </c>
      <c r="X174" s="154"/>
      <c r="Y174" s="157">
        <f t="shared" si="71"/>
        <v>5500</v>
      </c>
      <c r="Z174" s="152"/>
      <c r="AA174" s="152">
        <f t="shared" si="72"/>
        <v>5500</v>
      </c>
      <c r="AB174" s="152"/>
      <c r="AC174" s="152">
        <f t="shared" si="69"/>
        <v>5500</v>
      </c>
      <c r="AD174" s="152"/>
      <c r="AE174" s="152">
        <f t="shared" si="73"/>
        <v>5500</v>
      </c>
      <c r="AF174" s="152"/>
      <c r="AG174" s="152">
        <f t="shared" si="74"/>
        <v>5500</v>
      </c>
      <c r="AH174" s="152"/>
      <c r="AI174" s="152">
        <f t="shared" si="75"/>
        <v>5500</v>
      </c>
      <c r="AJ174" s="152"/>
      <c r="AK174" s="152">
        <f t="shared" si="70"/>
        <v>5500</v>
      </c>
      <c r="AL174" s="154"/>
      <c r="AM174" s="152">
        <f t="shared" si="63"/>
        <v>5500</v>
      </c>
      <c r="AN174" s="152"/>
      <c r="AO174" s="152">
        <f t="shared" si="64"/>
        <v>5500</v>
      </c>
      <c r="AP174" s="175">
        <v>-1000</v>
      </c>
      <c r="AQ174" s="152">
        <f t="shared" si="65"/>
        <v>4500</v>
      </c>
      <c r="AR174" s="152"/>
      <c r="AS174" s="152">
        <f t="shared" si="66"/>
        <v>4500</v>
      </c>
      <c r="AT174" s="150"/>
      <c r="AU174" s="152">
        <f t="shared" si="67"/>
        <v>4500</v>
      </c>
      <c r="AV174" s="152">
        <v>100</v>
      </c>
      <c r="AW174" s="152">
        <f t="shared" si="68"/>
        <v>4600</v>
      </c>
    </row>
    <row r="175" spans="1:49" ht="16.5" customHeight="1">
      <c r="A175" s="156"/>
      <c r="B175" s="181"/>
      <c r="C175" s="149">
        <v>4410</v>
      </c>
      <c r="D175" s="229" t="s">
        <v>347</v>
      </c>
      <c r="E175" s="152">
        <v>697</v>
      </c>
      <c r="F175" s="157"/>
      <c r="G175" s="152">
        <f t="shared" si="76"/>
        <v>697</v>
      </c>
      <c r="H175" s="157"/>
      <c r="I175" s="152">
        <f t="shared" si="77"/>
        <v>697</v>
      </c>
      <c r="J175" s="152"/>
      <c r="K175" s="152">
        <f t="shared" si="78"/>
        <v>697</v>
      </c>
      <c r="L175" s="152"/>
      <c r="M175" s="152">
        <f t="shared" si="79"/>
        <v>697</v>
      </c>
      <c r="N175" s="152"/>
      <c r="O175" s="152">
        <f t="shared" si="80"/>
        <v>697</v>
      </c>
      <c r="P175" s="150"/>
      <c r="Q175" s="152">
        <f t="shared" si="81"/>
        <v>697</v>
      </c>
      <c r="R175" s="152"/>
      <c r="S175" s="152">
        <f>Q175+R175</f>
        <v>697</v>
      </c>
      <c r="T175" s="152">
        <v>-450</v>
      </c>
      <c r="U175" s="152">
        <f t="shared" si="82"/>
        <v>247</v>
      </c>
      <c r="V175" s="152">
        <v>-16</v>
      </c>
      <c r="W175" s="152">
        <v>2000</v>
      </c>
      <c r="X175" s="154"/>
      <c r="Y175" s="157">
        <f t="shared" si="71"/>
        <v>2000</v>
      </c>
      <c r="Z175" s="152"/>
      <c r="AA175" s="152">
        <f t="shared" si="72"/>
        <v>2000</v>
      </c>
      <c r="AB175" s="152"/>
      <c r="AC175" s="152">
        <f t="shared" si="69"/>
        <v>2000</v>
      </c>
      <c r="AD175" s="152"/>
      <c r="AE175" s="152">
        <f t="shared" si="73"/>
        <v>2000</v>
      </c>
      <c r="AF175" s="152"/>
      <c r="AG175" s="152">
        <f t="shared" si="74"/>
        <v>2000</v>
      </c>
      <c r="AH175" s="152"/>
      <c r="AI175" s="152">
        <f t="shared" si="75"/>
        <v>2000</v>
      </c>
      <c r="AJ175" s="152"/>
      <c r="AK175" s="152">
        <f t="shared" si="70"/>
        <v>2000</v>
      </c>
      <c r="AL175" s="154">
        <v>3000</v>
      </c>
      <c r="AM175" s="152">
        <f t="shared" si="63"/>
        <v>5000</v>
      </c>
      <c r="AN175" s="152"/>
      <c r="AO175" s="152">
        <f t="shared" si="64"/>
        <v>5000</v>
      </c>
      <c r="AP175" s="175">
        <v>-2000</v>
      </c>
      <c r="AQ175" s="152">
        <f t="shared" si="65"/>
        <v>3000</v>
      </c>
      <c r="AR175" s="152"/>
      <c r="AS175" s="152">
        <f t="shared" si="66"/>
        <v>3000</v>
      </c>
      <c r="AT175" s="150"/>
      <c r="AU175" s="152">
        <f t="shared" si="67"/>
        <v>3000</v>
      </c>
      <c r="AV175" s="152"/>
      <c r="AW175" s="152">
        <f t="shared" si="68"/>
        <v>3000</v>
      </c>
    </row>
    <row r="176" spans="1:49" ht="16.5" customHeight="1">
      <c r="A176" s="156"/>
      <c r="B176" s="181"/>
      <c r="C176" s="149">
        <v>4430</v>
      </c>
      <c r="D176" s="229" t="s">
        <v>309</v>
      </c>
      <c r="E176" s="152">
        <v>1988</v>
      </c>
      <c r="F176" s="157"/>
      <c r="G176" s="152">
        <f t="shared" si="76"/>
        <v>1988</v>
      </c>
      <c r="H176" s="157"/>
      <c r="I176" s="152">
        <f t="shared" si="77"/>
        <v>1988</v>
      </c>
      <c r="J176" s="152">
        <v>1512</v>
      </c>
      <c r="K176" s="152">
        <f t="shared" si="78"/>
        <v>3500</v>
      </c>
      <c r="L176" s="152">
        <v>2000</v>
      </c>
      <c r="M176" s="152">
        <f t="shared" si="79"/>
        <v>5500</v>
      </c>
      <c r="N176" s="152">
        <v>-1000</v>
      </c>
      <c r="O176" s="152">
        <f t="shared" si="80"/>
        <v>4500</v>
      </c>
      <c r="P176" s="150"/>
      <c r="Q176" s="152">
        <f>O176+P176</f>
        <v>4500</v>
      </c>
      <c r="R176" s="152"/>
      <c r="S176" s="152">
        <f>Q176+R176</f>
        <v>4500</v>
      </c>
      <c r="T176" s="152">
        <v>761</v>
      </c>
      <c r="U176" s="152">
        <f>S176+T176</f>
        <v>5261</v>
      </c>
      <c r="V176" s="152">
        <v>450</v>
      </c>
      <c r="W176" s="152">
        <v>1000</v>
      </c>
      <c r="X176" s="154"/>
      <c r="Y176" s="157">
        <f t="shared" si="71"/>
        <v>1000</v>
      </c>
      <c r="Z176" s="152"/>
      <c r="AA176" s="152">
        <f t="shared" si="72"/>
        <v>1000</v>
      </c>
      <c r="AB176" s="152"/>
      <c r="AC176" s="152">
        <f t="shared" si="69"/>
        <v>1000</v>
      </c>
      <c r="AD176" s="152"/>
      <c r="AE176" s="152">
        <f t="shared" si="73"/>
        <v>1000</v>
      </c>
      <c r="AF176" s="152"/>
      <c r="AG176" s="152">
        <f t="shared" si="74"/>
        <v>1000</v>
      </c>
      <c r="AH176" s="152"/>
      <c r="AI176" s="152">
        <f t="shared" si="75"/>
        <v>1000</v>
      </c>
      <c r="AJ176" s="152"/>
      <c r="AK176" s="152">
        <f t="shared" si="70"/>
        <v>1000</v>
      </c>
      <c r="AL176" s="154"/>
      <c r="AM176" s="152">
        <f t="shared" si="63"/>
        <v>1000</v>
      </c>
      <c r="AN176" s="152"/>
      <c r="AO176" s="152">
        <f t="shared" si="64"/>
        <v>1000</v>
      </c>
      <c r="AP176" s="175">
        <v>-890</v>
      </c>
      <c r="AQ176" s="152">
        <f t="shared" si="65"/>
        <v>110</v>
      </c>
      <c r="AR176" s="152">
        <v>-50</v>
      </c>
      <c r="AS176" s="152">
        <f t="shared" si="66"/>
        <v>60</v>
      </c>
      <c r="AT176" s="150"/>
      <c r="AU176" s="152">
        <f t="shared" si="67"/>
        <v>60</v>
      </c>
      <c r="AV176" s="152"/>
      <c r="AW176" s="152">
        <f t="shared" si="68"/>
        <v>60</v>
      </c>
    </row>
    <row r="177" spans="1:49" ht="16.5" customHeight="1">
      <c r="A177" s="156"/>
      <c r="B177" s="181"/>
      <c r="C177" s="149">
        <v>4440</v>
      </c>
      <c r="D177" s="198" t="s">
        <v>310</v>
      </c>
      <c r="E177" s="152"/>
      <c r="F177" s="157"/>
      <c r="G177" s="152"/>
      <c r="H177" s="157"/>
      <c r="I177" s="152"/>
      <c r="J177" s="152"/>
      <c r="K177" s="152"/>
      <c r="L177" s="152"/>
      <c r="M177" s="152"/>
      <c r="N177" s="152"/>
      <c r="O177" s="152"/>
      <c r="P177" s="150"/>
      <c r="Q177" s="152"/>
      <c r="R177" s="152"/>
      <c r="S177" s="152"/>
      <c r="T177" s="152"/>
      <c r="U177" s="152"/>
      <c r="V177" s="152"/>
      <c r="W177" s="152">
        <v>1610</v>
      </c>
      <c r="X177" s="154"/>
      <c r="Y177" s="157">
        <f t="shared" si="71"/>
        <v>1610</v>
      </c>
      <c r="Z177" s="152"/>
      <c r="AA177" s="152">
        <f t="shared" si="72"/>
        <v>1610</v>
      </c>
      <c r="AB177" s="152"/>
      <c r="AC177" s="152">
        <f t="shared" si="69"/>
        <v>1610</v>
      </c>
      <c r="AD177" s="152"/>
      <c r="AE177" s="152">
        <f t="shared" si="73"/>
        <v>1610</v>
      </c>
      <c r="AF177" s="152">
        <v>203</v>
      </c>
      <c r="AG177" s="152">
        <f t="shared" si="74"/>
        <v>1813</v>
      </c>
      <c r="AH177" s="152"/>
      <c r="AI177" s="152">
        <f t="shared" si="75"/>
        <v>1813</v>
      </c>
      <c r="AJ177" s="152"/>
      <c r="AK177" s="152">
        <f t="shared" si="70"/>
        <v>1813</v>
      </c>
      <c r="AL177" s="154">
        <v>1</v>
      </c>
      <c r="AM177" s="152">
        <f t="shared" si="63"/>
        <v>1814</v>
      </c>
      <c r="AN177" s="152"/>
      <c r="AO177" s="152">
        <f t="shared" si="64"/>
        <v>1814</v>
      </c>
      <c r="AP177" s="175"/>
      <c r="AQ177" s="152">
        <f t="shared" si="65"/>
        <v>1814</v>
      </c>
      <c r="AR177" s="152"/>
      <c r="AS177" s="152">
        <f t="shared" si="66"/>
        <v>1814</v>
      </c>
      <c r="AT177" s="150"/>
      <c r="AU177" s="152">
        <f t="shared" si="67"/>
        <v>1814</v>
      </c>
      <c r="AV177" s="152"/>
      <c r="AW177" s="152">
        <f t="shared" si="68"/>
        <v>1814</v>
      </c>
    </row>
    <row r="178" spans="1:49" ht="16.5" customHeight="1">
      <c r="A178" s="156"/>
      <c r="B178" s="181"/>
      <c r="C178" s="149">
        <v>4510</v>
      </c>
      <c r="D178" s="229" t="s">
        <v>370</v>
      </c>
      <c r="E178" s="152">
        <v>299</v>
      </c>
      <c r="F178" s="157"/>
      <c r="G178" s="152">
        <f t="shared" si="76"/>
        <v>299</v>
      </c>
      <c r="H178" s="157"/>
      <c r="I178" s="152">
        <f t="shared" si="77"/>
        <v>299</v>
      </c>
      <c r="J178" s="152">
        <v>-9</v>
      </c>
      <c r="K178" s="152">
        <f t="shared" si="78"/>
        <v>290</v>
      </c>
      <c r="L178" s="152"/>
      <c r="M178" s="152">
        <f t="shared" si="79"/>
        <v>290</v>
      </c>
      <c r="N178" s="152"/>
      <c r="O178" s="152">
        <f>M178+N178</f>
        <v>290</v>
      </c>
      <c r="P178" s="150"/>
      <c r="Q178" s="152">
        <f>O178+P178</f>
        <v>290</v>
      </c>
      <c r="R178" s="152"/>
      <c r="S178" s="152">
        <f>Q178+R178</f>
        <v>290</v>
      </c>
      <c r="T178" s="152"/>
      <c r="U178" s="152">
        <f>S178+T178</f>
        <v>290</v>
      </c>
      <c r="V178" s="152"/>
      <c r="W178" s="152">
        <v>350</v>
      </c>
      <c r="X178" s="154"/>
      <c r="Y178" s="157">
        <f t="shared" si="71"/>
        <v>350</v>
      </c>
      <c r="Z178" s="152"/>
      <c r="AA178" s="152">
        <f t="shared" si="72"/>
        <v>350</v>
      </c>
      <c r="AB178" s="152"/>
      <c r="AC178" s="152">
        <f t="shared" si="69"/>
        <v>350</v>
      </c>
      <c r="AD178" s="152"/>
      <c r="AE178" s="152">
        <f t="shared" si="73"/>
        <v>350</v>
      </c>
      <c r="AF178" s="152">
        <v>-60</v>
      </c>
      <c r="AG178" s="152">
        <f t="shared" si="74"/>
        <v>290</v>
      </c>
      <c r="AH178" s="152"/>
      <c r="AI178" s="152">
        <f t="shared" si="75"/>
        <v>290</v>
      </c>
      <c r="AJ178" s="152"/>
      <c r="AK178" s="152">
        <f t="shared" si="70"/>
        <v>290</v>
      </c>
      <c r="AL178" s="154"/>
      <c r="AM178" s="152">
        <f t="shared" si="63"/>
        <v>290</v>
      </c>
      <c r="AN178" s="152"/>
      <c r="AO178" s="152">
        <f t="shared" si="64"/>
        <v>290</v>
      </c>
      <c r="AP178" s="175"/>
      <c r="AQ178" s="152">
        <f t="shared" si="65"/>
        <v>290</v>
      </c>
      <c r="AR178" s="152"/>
      <c r="AS178" s="152">
        <f t="shared" si="66"/>
        <v>290</v>
      </c>
      <c r="AT178" s="150"/>
      <c r="AU178" s="152">
        <f t="shared" si="67"/>
        <v>290</v>
      </c>
      <c r="AV178" s="152"/>
      <c r="AW178" s="152">
        <f t="shared" si="68"/>
        <v>290</v>
      </c>
    </row>
    <row r="179" spans="1:49" ht="16.5" customHeight="1">
      <c r="A179" s="156"/>
      <c r="B179" s="181"/>
      <c r="C179" s="149">
        <v>4740</v>
      </c>
      <c r="D179" s="178" t="s">
        <v>315</v>
      </c>
      <c r="E179" s="152"/>
      <c r="F179" s="157"/>
      <c r="G179" s="152"/>
      <c r="H179" s="157"/>
      <c r="I179" s="152"/>
      <c r="J179" s="152"/>
      <c r="K179" s="152"/>
      <c r="L179" s="152"/>
      <c r="M179" s="152"/>
      <c r="N179" s="152"/>
      <c r="O179" s="152"/>
      <c r="P179" s="150"/>
      <c r="Q179" s="152"/>
      <c r="R179" s="152"/>
      <c r="S179" s="152"/>
      <c r="T179" s="152"/>
      <c r="U179" s="152"/>
      <c r="V179" s="152"/>
      <c r="W179" s="152">
        <v>1000</v>
      </c>
      <c r="X179" s="154"/>
      <c r="Y179" s="157">
        <f t="shared" si="71"/>
        <v>1000</v>
      </c>
      <c r="Z179" s="152"/>
      <c r="AA179" s="152">
        <f t="shared" si="72"/>
        <v>1000</v>
      </c>
      <c r="AB179" s="152"/>
      <c r="AC179" s="152">
        <f t="shared" si="69"/>
        <v>1000</v>
      </c>
      <c r="AD179" s="152"/>
      <c r="AE179" s="152">
        <f t="shared" si="73"/>
        <v>1000</v>
      </c>
      <c r="AF179" s="152"/>
      <c r="AG179" s="152">
        <f t="shared" si="74"/>
        <v>1000</v>
      </c>
      <c r="AH179" s="152"/>
      <c r="AI179" s="152">
        <f t="shared" si="75"/>
        <v>1000</v>
      </c>
      <c r="AJ179" s="152"/>
      <c r="AK179" s="152">
        <f t="shared" si="70"/>
        <v>1000</v>
      </c>
      <c r="AL179" s="154">
        <v>1000</v>
      </c>
      <c r="AM179" s="152">
        <f t="shared" si="63"/>
        <v>2000</v>
      </c>
      <c r="AN179" s="152"/>
      <c r="AO179" s="152">
        <f t="shared" si="64"/>
        <v>2000</v>
      </c>
      <c r="AP179" s="175">
        <v>-1000</v>
      </c>
      <c r="AQ179" s="152">
        <f t="shared" si="65"/>
        <v>1000</v>
      </c>
      <c r="AR179" s="152"/>
      <c r="AS179" s="152">
        <f t="shared" si="66"/>
        <v>1000</v>
      </c>
      <c r="AT179" s="150"/>
      <c r="AU179" s="152">
        <f t="shared" si="67"/>
        <v>1000</v>
      </c>
      <c r="AV179" s="152"/>
      <c r="AW179" s="152">
        <f t="shared" si="68"/>
        <v>1000</v>
      </c>
    </row>
    <row r="180" spans="1:49" ht="16.5" customHeight="1">
      <c r="A180" s="156"/>
      <c r="B180" s="181"/>
      <c r="C180" s="149">
        <v>4750</v>
      </c>
      <c r="D180" s="229" t="s">
        <v>316</v>
      </c>
      <c r="E180" s="152"/>
      <c r="F180" s="157"/>
      <c r="G180" s="152"/>
      <c r="H180" s="157"/>
      <c r="I180" s="152"/>
      <c r="J180" s="152"/>
      <c r="K180" s="152"/>
      <c r="L180" s="152"/>
      <c r="M180" s="152"/>
      <c r="N180" s="152"/>
      <c r="O180" s="152"/>
      <c r="P180" s="150"/>
      <c r="Q180" s="152"/>
      <c r="R180" s="152"/>
      <c r="S180" s="152"/>
      <c r="T180" s="152"/>
      <c r="U180" s="152"/>
      <c r="V180" s="152"/>
      <c r="W180" s="152">
        <v>2000</v>
      </c>
      <c r="X180" s="154"/>
      <c r="Y180" s="157">
        <f t="shared" si="71"/>
        <v>2000</v>
      </c>
      <c r="Z180" s="152"/>
      <c r="AA180" s="152">
        <f t="shared" si="72"/>
        <v>2000</v>
      </c>
      <c r="AB180" s="152"/>
      <c r="AC180" s="152">
        <f t="shared" si="69"/>
        <v>2000</v>
      </c>
      <c r="AD180" s="152"/>
      <c r="AE180" s="152">
        <f t="shared" si="73"/>
        <v>2000</v>
      </c>
      <c r="AF180" s="152">
        <v>2000</v>
      </c>
      <c r="AG180" s="152">
        <f t="shared" si="74"/>
        <v>4000</v>
      </c>
      <c r="AH180" s="152"/>
      <c r="AI180" s="152">
        <f t="shared" si="75"/>
        <v>4000</v>
      </c>
      <c r="AJ180" s="152"/>
      <c r="AK180" s="152">
        <f t="shared" si="70"/>
        <v>4000</v>
      </c>
      <c r="AL180" s="154"/>
      <c r="AM180" s="152">
        <f t="shared" si="63"/>
        <v>4000</v>
      </c>
      <c r="AN180" s="152"/>
      <c r="AO180" s="152">
        <f t="shared" si="64"/>
        <v>4000</v>
      </c>
      <c r="AP180" s="175">
        <v>-1400</v>
      </c>
      <c r="AQ180" s="152">
        <f t="shared" si="65"/>
        <v>2600</v>
      </c>
      <c r="AR180" s="152">
        <v>2070</v>
      </c>
      <c r="AS180" s="152">
        <f t="shared" si="66"/>
        <v>4670</v>
      </c>
      <c r="AT180" s="150"/>
      <c r="AU180" s="152">
        <f t="shared" si="67"/>
        <v>4670</v>
      </c>
      <c r="AV180" s="152">
        <v>1920</v>
      </c>
      <c r="AW180" s="152">
        <f t="shared" si="68"/>
        <v>6590</v>
      </c>
    </row>
    <row r="181" spans="1:49" ht="16.5" customHeight="1">
      <c r="A181" s="156"/>
      <c r="B181" s="181"/>
      <c r="C181" s="149">
        <v>6060</v>
      </c>
      <c r="D181" s="176" t="s">
        <v>318</v>
      </c>
      <c r="E181" s="152"/>
      <c r="F181" s="157"/>
      <c r="G181" s="152"/>
      <c r="H181" s="157"/>
      <c r="I181" s="152"/>
      <c r="J181" s="152"/>
      <c r="K181" s="152"/>
      <c r="L181" s="152"/>
      <c r="M181" s="152"/>
      <c r="N181" s="152"/>
      <c r="O181" s="152"/>
      <c r="P181" s="150"/>
      <c r="Q181" s="152"/>
      <c r="R181" s="152"/>
      <c r="S181" s="152">
        <v>0</v>
      </c>
      <c r="T181" s="152">
        <v>41000</v>
      </c>
      <c r="U181" s="152">
        <v>41000</v>
      </c>
      <c r="V181" s="152"/>
      <c r="W181" s="152">
        <v>550000</v>
      </c>
      <c r="X181" s="154"/>
      <c r="Y181" s="157">
        <f t="shared" si="71"/>
        <v>550000</v>
      </c>
      <c r="Z181" s="152"/>
      <c r="AA181" s="152">
        <f t="shared" si="72"/>
        <v>550000</v>
      </c>
      <c r="AB181" s="152"/>
      <c r="AC181" s="152">
        <f t="shared" si="69"/>
        <v>550000</v>
      </c>
      <c r="AD181" s="152"/>
      <c r="AE181" s="152">
        <f t="shared" si="73"/>
        <v>550000</v>
      </c>
      <c r="AF181" s="152">
        <v>963000</v>
      </c>
      <c r="AG181" s="152">
        <f t="shared" si="74"/>
        <v>1513000</v>
      </c>
      <c r="AH181" s="152"/>
      <c r="AI181" s="152">
        <f t="shared" si="75"/>
        <v>1513000</v>
      </c>
      <c r="AJ181" s="152"/>
      <c r="AK181" s="152">
        <f t="shared" si="70"/>
        <v>1513000</v>
      </c>
      <c r="AL181" s="154"/>
      <c r="AM181" s="152">
        <f t="shared" si="63"/>
        <v>1513000</v>
      </c>
      <c r="AN181" s="152"/>
      <c r="AO181" s="152">
        <f t="shared" si="64"/>
        <v>1513000</v>
      </c>
      <c r="AP181" s="175"/>
      <c r="AQ181" s="152">
        <f t="shared" si="65"/>
        <v>1513000</v>
      </c>
      <c r="AR181" s="152"/>
      <c r="AS181" s="152">
        <f t="shared" si="66"/>
        <v>1513000</v>
      </c>
      <c r="AT181" s="150"/>
      <c r="AU181" s="152">
        <f t="shared" si="67"/>
        <v>1513000</v>
      </c>
      <c r="AV181" s="152">
        <v>275592</v>
      </c>
      <c r="AW181" s="152">
        <f t="shared" si="68"/>
        <v>1788592</v>
      </c>
    </row>
    <row r="182" spans="1:49" s="165" customFormat="1" ht="16.5" customHeight="1">
      <c r="A182" s="191"/>
      <c r="B182" s="234" t="s">
        <v>371</v>
      </c>
      <c r="C182" s="235"/>
      <c r="D182" s="207"/>
      <c r="E182" s="185">
        <f aca="true" t="shared" si="83" ref="E182:P182">SUM(E151:E180)</f>
        <v>1646988</v>
      </c>
      <c r="F182" s="185">
        <f t="shared" si="83"/>
        <v>286835</v>
      </c>
      <c r="G182" s="169">
        <f t="shared" si="83"/>
        <v>1933823</v>
      </c>
      <c r="H182" s="185">
        <f t="shared" si="83"/>
        <v>0</v>
      </c>
      <c r="I182" s="169">
        <f t="shared" si="83"/>
        <v>1933823</v>
      </c>
      <c r="J182" s="185">
        <f t="shared" si="83"/>
        <v>29859</v>
      </c>
      <c r="K182" s="169">
        <f t="shared" si="83"/>
        <v>1963682</v>
      </c>
      <c r="L182" s="185">
        <f t="shared" si="83"/>
        <v>3500</v>
      </c>
      <c r="M182" s="169">
        <f t="shared" si="83"/>
        <v>1967182</v>
      </c>
      <c r="N182" s="161">
        <f t="shared" si="83"/>
        <v>-12086</v>
      </c>
      <c r="O182" s="161">
        <f t="shared" si="83"/>
        <v>1955096</v>
      </c>
      <c r="P182" s="159">
        <f t="shared" si="83"/>
        <v>0</v>
      </c>
      <c r="Q182" s="162">
        <f>O182+P182</f>
        <v>1955096</v>
      </c>
      <c r="R182" s="162">
        <f>SUM(R151:R180)</f>
        <v>-3000</v>
      </c>
      <c r="S182" s="162">
        <f>Q182+R182</f>
        <v>1952096</v>
      </c>
      <c r="T182" s="162">
        <f>SUM(T151:T181)</f>
        <v>89424</v>
      </c>
      <c r="U182" s="162">
        <f>SUM(U151:U181)</f>
        <v>2205591</v>
      </c>
      <c r="V182" s="162">
        <f>SUM(V151:V181)</f>
        <v>16777</v>
      </c>
      <c r="W182" s="162">
        <f>SUM(W151:W181)</f>
        <v>3624000</v>
      </c>
      <c r="X182" s="162"/>
      <c r="Y182" s="164">
        <f t="shared" si="71"/>
        <v>3624000</v>
      </c>
      <c r="Z182" s="162">
        <f>SUM(Z151:Z181)</f>
        <v>0</v>
      </c>
      <c r="AA182" s="162">
        <f t="shared" si="72"/>
        <v>3624000</v>
      </c>
      <c r="AB182" s="162">
        <f>SUM(AB151:AB181)</f>
        <v>424</v>
      </c>
      <c r="AC182" s="162">
        <f t="shared" si="69"/>
        <v>3624424</v>
      </c>
      <c r="AD182" s="162"/>
      <c r="AE182" s="162">
        <f t="shared" si="73"/>
        <v>3624424</v>
      </c>
      <c r="AF182" s="162">
        <f>SUM(AF151:AF181)</f>
        <v>1137460</v>
      </c>
      <c r="AG182" s="162">
        <f t="shared" si="74"/>
        <v>4761884</v>
      </c>
      <c r="AH182" s="162"/>
      <c r="AI182" s="162">
        <f t="shared" si="75"/>
        <v>4761884</v>
      </c>
      <c r="AJ182" s="162">
        <f>SUM(AJ151:AJ181)</f>
        <v>50401</v>
      </c>
      <c r="AK182" s="162">
        <f>SUM(AK151:AK181)</f>
        <v>4812285</v>
      </c>
      <c r="AL182" s="164">
        <f>SUM(AL151:AL181)</f>
        <v>45764</v>
      </c>
      <c r="AM182" s="162">
        <f t="shared" si="63"/>
        <v>4858049</v>
      </c>
      <c r="AN182" s="162">
        <f>SUM(AN151:AN181)</f>
        <v>2477</v>
      </c>
      <c r="AO182" s="162">
        <f t="shared" si="64"/>
        <v>4860526</v>
      </c>
      <c r="AP182" s="162">
        <f>SUM(AP151:AP181)</f>
        <v>0</v>
      </c>
      <c r="AQ182" s="162">
        <f>SUM(AQ151:AQ181)</f>
        <v>4860526</v>
      </c>
      <c r="AR182" s="164">
        <f>SUM(AR151:AR181)</f>
        <v>39813</v>
      </c>
      <c r="AS182" s="162">
        <f t="shared" si="66"/>
        <v>4900339</v>
      </c>
      <c r="AT182" s="163"/>
      <c r="AU182" s="162">
        <f>SUM(AU151:AU181)</f>
        <v>4900339</v>
      </c>
      <c r="AV182" s="162">
        <f>SUM(AV151:AV181)</f>
        <v>312252</v>
      </c>
      <c r="AW182" s="162">
        <f t="shared" si="68"/>
        <v>5212591</v>
      </c>
    </row>
    <row r="183" spans="1:49" s="165" customFormat="1" ht="16.5" customHeight="1">
      <c r="A183" s="191"/>
      <c r="B183" s="227">
        <v>75414</v>
      </c>
      <c r="C183" s="167"/>
      <c r="D183" s="151"/>
      <c r="E183" s="236"/>
      <c r="F183" s="236"/>
      <c r="G183" s="236"/>
      <c r="H183" s="236"/>
      <c r="I183" s="236"/>
      <c r="J183" s="236"/>
      <c r="K183" s="236"/>
      <c r="L183" s="236"/>
      <c r="M183" s="236"/>
      <c r="N183" s="169"/>
      <c r="O183" s="152"/>
      <c r="P183" s="173"/>
      <c r="Q183" s="152"/>
      <c r="R183" s="169"/>
      <c r="S183" s="152"/>
      <c r="T183" s="169"/>
      <c r="U183" s="152"/>
      <c r="V183" s="169"/>
      <c r="W183" s="152"/>
      <c r="X183" s="171"/>
      <c r="Y183" s="157"/>
      <c r="Z183" s="169"/>
      <c r="AA183" s="152"/>
      <c r="AB183" s="169"/>
      <c r="AC183" s="152"/>
      <c r="AD183" s="169"/>
      <c r="AE183" s="152"/>
      <c r="AF183" s="169"/>
      <c r="AG183" s="152"/>
      <c r="AH183" s="169"/>
      <c r="AI183" s="152"/>
      <c r="AJ183" s="169"/>
      <c r="AK183" s="152"/>
      <c r="AL183" s="171"/>
      <c r="AM183" s="152"/>
      <c r="AN183" s="169"/>
      <c r="AO183" s="152"/>
      <c r="AP183" s="169"/>
      <c r="AQ183" s="152"/>
      <c r="AR183" s="171"/>
      <c r="AS183" s="152"/>
      <c r="AT183" s="173"/>
      <c r="AU183" s="152"/>
      <c r="AV183" s="169"/>
      <c r="AW183" s="152"/>
    </row>
    <row r="184" spans="1:49" s="165" customFormat="1" ht="16.5" customHeight="1">
      <c r="A184" s="191"/>
      <c r="B184" s="237" t="s">
        <v>372</v>
      </c>
      <c r="C184" s="238">
        <v>4700</v>
      </c>
      <c r="D184" s="201" t="s">
        <v>373</v>
      </c>
      <c r="E184" s="239">
        <v>1000</v>
      </c>
      <c r="F184" s="239"/>
      <c r="G184" s="239">
        <f>E184+F184</f>
        <v>1000</v>
      </c>
      <c r="H184" s="239"/>
      <c r="I184" s="239">
        <f>G184+H184</f>
        <v>1000</v>
      </c>
      <c r="J184" s="239"/>
      <c r="K184" s="239">
        <f>I184+J184</f>
        <v>1000</v>
      </c>
      <c r="L184" s="239"/>
      <c r="M184" s="239">
        <f>K184+L184</f>
        <v>1000</v>
      </c>
      <c r="N184" s="169"/>
      <c r="O184" s="152">
        <f>M184+N184</f>
        <v>1000</v>
      </c>
      <c r="P184" s="173"/>
      <c r="Q184" s="152">
        <f>O184+P184</f>
        <v>1000</v>
      </c>
      <c r="R184" s="169"/>
      <c r="S184" s="152">
        <f>Q184+R184</f>
        <v>1000</v>
      </c>
      <c r="T184" s="169"/>
      <c r="U184" s="152">
        <f>S184+T184</f>
        <v>1000</v>
      </c>
      <c r="V184" s="169"/>
      <c r="W184" s="152">
        <v>400</v>
      </c>
      <c r="X184" s="171"/>
      <c r="Y184" s="157">
        <f t="shared" si="71"/>
        <v>400</v>
      </c>
      <c r="Z184" s="169"/>
      <c r="AA184" s="152">
        <f t="shared" si="72"/>
        <v>400</v>
      </c>
      <c r="AB184" s="169"/>
      <c r="AC184" s="152">
        <f t="shared" si="69"/>
        <v>400</v>
      </c>
      <c r="AD184" s="169"/>
      <c r="AE184" s="152">
        <f t="shared" si="73"/>
        <v>400</v>
      </c>
      <c r="AF184" s="169"/>
      <c r="AG184" s="152">
        <f t="shared" si="74"/>
        <v>400</v>
      </c>
      <c r="AH184" s="169"/>
      <c r="AI184" s="152">
        <f t="shared" si="75"/>
        <v>400</v>
      </c>
      <c r="AJ184" s="169"/>
      <c r="AK184" s="152">
        <f t="shared" si="70"/>
        <v>400</v>
      </c>
      <c r="AL184" s="171"/>
      <c r="AM184" s="152">
        <f t="shared" si="63"/>
        <v>400</v>
      </c>
      <c r="AN184" s="169"/>
      <c r="AO184" s="152">
        <f t="shared" si="64"/>
        <v>400</v>
      </c>
      <c r="AP184" s="169"/>
      <c r="AQ184" s="152">
        <f t="shared" si="65"/>
        <v>400</v>
      </c>
      <c r="AR184" s="171"/>
      <c r="AS184" s="152">
        <f t="shared" si="66"/>
        <v>400</v>
      </c>
      <c r="AT184" s="173"/>
      <c r="AU184" s="152">
        <f t="shared" si="67"/>
        <v>400</v>
      </c>
      <c r="AV184" s="169"/>
      <c r="AW184" s="152">
        <f t="shared" si="68"/>
        <v>400</v>
      </c>
    </row>
    <row r="185" spans="1:49" s="165" customFormat="1" ht="16.5" customHeight="1">
      <c r="A185" s="191"/>
      <c r="B185" s="234" t="s">
        <v>374</v>
      </c>
      <c r="C185" s="235"/>
      <c r="D185" s="207"/>
      <c r="E185" s="185">
        <f>E184</f>
        <v>1000</v>
      </c>
      <c r="F185" s="185"/>
      <c r="G185" s="185">
        <f>G184</f>
        <v>1000</v>
      </c>
      <c r="H185" s="185"/>
      <c r="I185" s="185">
        <f>I184</f>
        <v>1000</v>
      </c>
      <c r="J185" s="185"/>
      <c r="K185" s="185">
        <f>K184</f>
        <v>1000</v>
      </c>
      <c r="L185" s="185"/>
      <c r="M185" s="185">
        <f>M184</f>
        <v>1000</v>
      </c>
      <c r="N185" s="161"/>
      <c r="O185" s="162">
        <f>M185+N185</f>
        <v>1000</v>
      </c>
      <c r="P185" s="159"/>
      <c r="Q185" s="162">
        <f>O185+P185</f>
        <v>1000</v>
      </c>
      <c r="R185" s="162"/>
      <c r="S185" s="162">
        <f>Q185+R185</f>
        <v>1000</v>
      </c>
      <c r="T185" s="162"/>
      <c r="U185" s="162">
        <f>S185+T185</f>
        <v>1000</v>
      </c>
      <c r="V185" s="162"/>
      <c r="W185" s="162">
        <v>400</v>
      </c>
      <c r="X185" s="162"/>
      <c r="Y185" s="164">
        <f t="shared" si="71"/>
        <v>400</v>
      </c>
      <c r="Z185" s="162"/>
      <c r="AA185" s="162">
        <f t="shared" si="72"/>
        <v>400</v>
      </c>
      <c r="AB185" s="162"/>
      <c r="AC185" s="162">
        <f t="shared" si="69"/>
        <v>400</v>
      </c>
      <c r="AD185" s="162"/>
      <c r="AE185" s="162">
        <f t="shared" si="73"/>
        <v>400</v>
      </c>
      <c r="AF185" s="162"/>
      <c r="AG185" s="162">
        <f t="shared" si="74"/>
        <v>400</v>
      </c>
      <c r="AH185" s="162"/>
      <c r="AI185" s="162">
        <f t="shared" si="75"/>
        <v>400</v>
      </c>
      <c r="AJ185" s="162"/>
      <c r="AK185" s="162">
        <f t="shared" si="70"/>
        <v>400</v>
      </c>
      <c r="AL185" s="164"/>
      <c r="AM185" s="162">
        <f t="shared" si="63"/>
        <v>400</v>
      </c>
      <c r="AN185" s="162"/>
      <c r="AO185" s="162">
        <f t="shared" si="64"/>
        <v>400</v>
      </c>
      <c r="AP185" s="162"/>
      <c r="AQ185" s="162">
        <f t="shared" si="65"/>
        <v>400</v>
      </c>
      <c r="AR185" s="164"/>
      <c r="AS185" s="162">
        <f t="shared" si="66"/>
        <v>400</v>
      </c>
      <c r="AT185" s="163"/>
      <c r="AU185" s="162">
        <f t="shared" si="67"/>
        <v>400</v>
      </c>
      <c r="AV185" s="162"/>
      <c r="AW185" s="162">
        <f t="shared" si="68"/>
        <v>400</v>
      </c>
    </row>
    <row r="186" spans="1:49" s="165" customFormat="1" ht="16.5" customHeight="1">
      <c r="A186" s="191"/>
      <c r="B186" s="240">
        <v>75495</v>
      </c>
      <c r="C186" s="235"/>
      <c r="D186" s="234"/>
      <c r="E186" s="241"/>
      <c r="F186" s="241"/>
      <c r="G186" s="241"/>
      <c r="H186" s="241"/>
      <c r="I186" s="241"/>
      <c r="J186" s="241"/>
      <c r="K186" s="241"/>
      <c r="L186" s="241"/>
      <c r="M186" s="241"/>
      <c r="N186" s="241"/>
      <c r="O186" s="242"/>
      <c r="P186" s="226"/>
      <c r="Q186" s="243"/>
      <c r="R186" s="243"/>
      <c r="S186" s="243"/>
      <c r="T186" s="243"/>
      <c r="U186" s="243"/>
      <c r="V186" s="243"/>
      <c r="W186" s="243"/>
      <c r="X186" s="171"/>
      <c r="Y186" s="157"/>
      <c r="Z186" s="169"/>
      <c r="AA186" s="152"/>
      <c r="AB186" s="169"/>
      <c r="AC186" s="152"/>
      <c r="AD186" s="169"/>
      <c r="AE186" s="152"/>
      <c r="AF186" s="169"/>
      <c r="AG186" s="152"/>
      <c r="AH186" s="169"/>
      <c r="AI186" s="152"/>
      <c r="AJ186" s="169"/>
      <c r="AK186" s="152"/>
      <c r="AL186" s="171"/>
      <c r="AM186" s="152"/>
      <c r="AN186" s="169"/>
      <c r="AO186" s="152"/>
      <c r="AP186" s="169"/>
      <c r="AQ186" s="152"/>
      <c r="AR186" s="171"/>
      <c r="AS186" s="152"/>
      <c r="AT186" s="173"/>
      <c r="AU186" s="152"/>
      <c r="AV186" s="169"/>
      <c r="AW186" s="152"/>
    </row>
    <row r="187" spans="1:49" s="165" customFormat="1" ht="16.5" customHeight="1">
      <c r="A187" s="191"/>
      <c r="B187" s="244" t="s">
        <v>225</v>
      </c>
      <c r="C187" s="208">
        <v>4300</v>
      </c>
      <c r="D187" s="245" t="s">
        <v>284</v>
      </c>
      <c r="E187" s="241"/>
      <c r="F187" s="241"/>
      <c r="G187" s="241"/>
      <c r="H187" s="241"/>
      <c r="I187" s="241"/>
      <c r="J187" s="241"/>
      <c r="K187" s="241"/>
      <c r="L187" s="241"/>
      <c r="M187" s="241"/>
      <c r="N187" s="241"/>
      <c r="O187" s="242"/>
      <c r="P187" s="226"/>
      <c r="Q187" s="215"/>
      <c r="R187" s="215"/>
      <c r="S187" s="215"/>
      <c r="T187" s="215"/>
      <c r="U187" s="215"/>
      <c r="V187" s="215"/>
      <c r="W187" s="170">
        <v>15000</v>
      </c>
      <c r="X187" s="171"/>
      <c r="Y187" s="157">
        <f t="shared" si="71"/>
        <v>15000</v>
      </c>
      <c r="Z187" s="169"/>
      <c r="AA187" s="152">
        <f t="shared" si="72"/>
        <v>15000</v>
      </c>
      <c r="AB187" s="169"/>
      <c r="AC187" s="152">
        <f t="shared" si="69"/>
        <v>15000</v>
      </c>
      <c r="AD187" s="169"/>
      <c r="AE187" s="152">
        <f t="shared" si="73"/>
        <v>15000</v>
      </c>
      <c r="AF187" s="169"/>
      <c r="AG187" s="152">
        <f t="shared" si="74"/>
        <v>15000</v>
      </c>
      <c r="AH187" s="169"/>
      <c r="AI187" s="152">
        <f t="shared" si="75"/>
        <v>15000</v>
      </c>
      <c r="AJ187" s="169"/>
      <c r="AK187" s="152">
        <f t="shared" si="70"/>
        <v>15000</v>
      </c>
      <c r="AL187" s="171"/>
      <c r="AM187" s="152">
        <f t="shared" si="63"/>
        <v>15000</v>
      </c>
      <c r="AN187" s="169"/>
      <c r="AO187" s="152">
        <f t="shared" si="64"/>
        <v>15000</v>
      </c>
      <c r="AP187" s="169"/>
      <c r="AQ187" s="152">
        <f t="shared" si="65"/>
        <v>15000</v>
      </c>
      <c r="AR187" s="171"/>
      <c r="AS187" s="152">
        <f t="shared" si="66"/>
        <v>15000</v>
      </c>
      <c r="AT187" s="173"/>
      <c r="AU187" s="152">
        <f t="shared" si="67"/>
        <v>15000</v>
      </c>
      <c r="AV187" s="170">
        <v>-13792</v>
      </c>
      <c r="AW187" s="152">
        <f t="shared" si="68"/>
        <v>1208</v>
      </c>
    </row>
    <row r="188" spans="1:49" s="165" customFormat="1" ht="16.5" customHeight="1">
      <c r="A188" s="191"/>
      <c r="B188" s="246" t="s">
        <v>375</v>
      </c>
      <c r="C188" s="235"/>
      <c r="D188" s="234"/>
      <c r="E188" s="247"/>
      <c r="F188" s="247"/>
      <c r="G188" s="247"/>
      <c r="H188" s="247"/>
      <c r="I188" s="247"/>
      <c r="J188" s="247"/>
      <c r="K188" s="247"/>
      <c r="L188" s="247"/>
      <c r="M188" s="247"/>
      <c r="N188" s="248"/>
      <c r="O188" s="249"/>
      <c r="P188" s="192"/>
      <c r="Q188" s="162"/>
      <c r="R188" s="162"/>
      <c r="S188" s="162"/>
      <c r="T188" s="162"/>
      <c r="U188" s="162"/>
      <c r="V188" s="162"/>
      <c r="W188" s="162">
        <v>15000</v>
      </c>
      <c r="X188" s="162"/>
      <c r="Y188" s="164">
        <f t="shared" si="71"/>
        <v>15000</v>
      </c>
      <c r="Z188" s="162"/>
      <c r="AA188" s="162">
        <f t="shared" si="72"/>
        <v>15000</v>
      </c>
      <c r="AB188" s="162"/>
      <c r="AC188" s="162">
        <f t="shared" si="69"/>
        <v>15000</v>
      </c>
      <c r="AD188" s="162"/>
      <c r="AE188" s="162">
        <f t="shared" si="73"/>
        <v>15000</v>
      </c>
      <c r="AF188" s="162"/>
      <c r="AG188" s="162">
        <f t="shared" si="74"/>
        <v>15000</v>
      </c>
      <c r="AH188" s="162"/>
      <c r="AI188" s="162">
        <f t="shared" si="75"/>
        <v>15000</v>
      </c>
      <c r="AJ188" s="162"/>
      <c r="AK188" s="162">
        <f t="shared" si="70"/>
        <v>15000</v>
      </c>
      <c r="AL188" s="164"/>
      <c r="AM188" s="162">
        <f t="shared" si="63"/>
        <v>15000</v>
      </c>
      <c r="AN188" s="162"/>
      <c r="AO188" s="162">
        <f t="shared" si="64"/>
        <v>15000</v>
      </c>
      <c r="AP188" s="162"/>
      <c r="AQ188" s="162">
        <f t="shared" si="65"/>
        <v>15000</v>
      </c>
      <c r="AR188" s="164"/>
      <c r="AS188" s="162">
        <f t="shared" si="66"/>
        <v>15000</v>
      </c>
      <c r="AT188" s="163"/>
      <c r="AU188" s="162">
        <f t="shared" si="67"/>
        <v>15000</v>
      </c>
      <c r="AV188" s="162">
        <v>-13792</v>
      </c>
      <c r="AW188" s="162">
        <f t="shared" si="68"/>
        <v>1208</v>
      </c>
    </row>
    <row r="189" spans="1:49" s="165" customFormat="1" ht="18.75" customHeight="1">
      <c r="A189" s="158" t="s">
        <v>127</v>
      </c>
      <c r="B189" s="184"/>
      <c r="C189" s="160"/>
      <c r="D189" s="192"/>
      <c r="E189" s="250" t="e">
        <f>E185+E182+#REF!</f>
        <v>#REF!</v>
      </c>
      <c r="F189" s="250" t="e">
        <f>F185+F182+#REF!</f>
        <v>#REF!</v>
      </c>
      <c r="G189" s="250" t="e">
        <f>G185+G182+#REF!</f>
        <v>#REF!</v>
      </c>
      <c r="H189" s="250" t="e">
        <f>H185+H182+#REF!</f>
        <v>#REF!</v>
      </c>
      <c r="I189" s="250" t="e">
        <f>I185+I182+#REF!</f>
        <v>#REF!</v>
      </c>
      <c r="J189" s="250" t="e">
        <f>J185+J182+#REF!</f>
        <v>#REF!</v>
      </c>
      <c r="K189" s="250" t="e">
        <f>K185+K182+#REF!+K150</f>
        <v>#REF!</v>
      </c>
      <c r="L189" s="250" t="e">
        <f>L185+L182+#REF!+L150</f>
        <v>#REF!</v>
      </c>
      <c r="M189" s="250" t="e">
        <f>M185+M182+#REF!+M150</f>
        <v>#REF!</v>
      </c>
      <c r="N189" s="250" t="e">
        <f>N185+N182+#REF!+N150</f>
        <v>#REF!</v>
      </c>
      <c r="O189" s="250" t="e">
        <f>O185+O182+#REF!+O150</f>
        <v>#REF!</v>
      </c>
      <c r="P189" s="250" t="e">
        <f>P185+P182+#REF!+P150</f>
        <v>#REF!</v>
      </c>
      <c r="Q189" s="162" t="e">
        <f>O189+P189</f>
        <v>#REF!</v>
      </c>
      <c r="R189" s="162">
        <v>1105000</v>
      </c>
      <c r="S189" s="162" t="e">
        <f>Q189+R189</f>
        <v>#REF!</v>
      </c>
      <c r="T189" s="162" t="e">
        <f>#REF!+T185+T182+T150</f>
        <v>#REF!</v>
      </c>
      <c r="U189" s="162" t="e">
        <f>#REF!+U185+U182+U150</f>
        <v>#REF!</v>
      </c>
      <c r="V189" s="162" t="e">
        <f>#REF!+V185+V182+V150</f>
        <v>#REF!</v>
      </c>
      <c r="W189" s="162">
        <f>W188+W185+W182+W150</f>
        <v>3649400</v>
      </c>
      <c r="X189" s="162"/>
      <c r="Y189" s="164">
        <f t="shared" si="71"/>
        <v>3649400</v>
      </c>
      <c r="Z189" s="162">
        <f>Z188+Z185+Z182+Z150</f>
        <v>33000</v>
      </c>
      <c r="AA189" s="162">
        <f t="shared" si="72"/>
        <v>3682400</v>
      </c>
      <c r="AB189" s="162">
        <f>AB188+AB185+AB182+AB150</f>
        <v>424</v>
      </c>
      <c r="AC189" s="162">
        <f>AC188+AC185+AC182+AC150</f>
        <v>3682824</v>
      </c>
      <c r="AD189" s="162"/>
      <c r="AE189" s="162">
        <f t="shared" si="73"/>
        <v>3682824</v>
      </c>
      <c r="AF189" s="162">
        <f>AF188+AF185+AF182+AF150</f>
        <v>1137460</v>
      </c>
      <c r="AG189" s="162">
        <f t="shared" si="74"/>
        <v>4820284</v>
      </c>
      <c r="AH189" s="162"/>
      <c r="AI189" s="162">
        <f t="shared" si="75"/>
        <v>4820284</v>
      </c>
      <c r="AJ189" s="162">
        <f>AJ188+AJ185+AJ182+AJ150</f>
        <v>50401</v>
      </c>
      <c r="AK189" s="162">
        <f>AK188+AK185+AK182+AK150</f>
        <v>4870685</v>
      </c>
      <c r="AL189" s="164">
        <f>AL188+AL185+AL182+AL150</f>
        <v>75764</v>
      </c>
      <c r="AM189" s="162">
        <f t="shared" si="63"/>
        <v>4946449</v>
      </c>
      <c r="AN189" s="162">
        <f>AN188+AN185+AN182+AN150</f>
        <v>2477</v>
      </c>
      <c r="AO189" s="162">
        <f t="shared" si="64"/>
        <v>4948926</v>
      </c>
      <c r="AP189" s="162"/>
      <c r="AQ189" s="162">
        <f>AQ188+AQ185+AQ182+AQ150</f>
        <v>4948926</v>
      </c>
      <c r="AR189" s="164">
        <f>AR188+AR185+AR182+AR150</f>
        <v>39813</v>
      </c>
      <c r="AS189" s="162">
        <f>AS188+AS185+AS182+AS150</f>
        <v>4988739</v>
      </c>
      <c r="AT189" s="163"/>
      <c r="AU189" s="162">
        <f>AU188+AU185+AU182+AU150</f>
        <v>4988739</v>
      </c>
      <c r="AV189" s="162">
        <f>AV188+AV185+AV182+AV150</f>
        <v>298460</v>
      </c>
      <c r="AW189" s="162">
        <f t="shared" si="68"/>
        <v>5287199</v>
      </c>
    </row>
    <row r="190" spans="1:49" ht="16.5" customHeight="1">
      <c r="A190" s="167">
        <v>757</v>
      </c>
      <c r="B190" s="167">
        <v>75702</v>
      </c>
      <c r="C190" s="227"/>
      <c r="D190" s="151"/>
      <c r="E190" s="151"/>
      <c r="F190" s="151"/>
      <c r="G190" s="151"/>
      <c r="H190" s="151"/>
      <c r="I190" s="151"/>
      <c r="J190" s="151"/>
      <c r="K190" s="151"/>
      <c r="L190" s="151"/>
      <c r="M190" s="151"/>
      <c r="N190" s="153"/>
      <c r="O190" s="153"/>
      <c r="P190" s="151"/>
      <c r="Q190" s="153"/>
      <c r="R190" s="153"/>
      <c r="S190" s="153"/>
      <c r="T190" s="153"/>
      <c r="U190" s="153"/>
      <c r="V190" s="153"/>
      <c r="W190" s="153"/>
      <c r="X190" s="154"/>
      <c r="Y190" s="157"/>
      <c r="Z190" s="152"/>
      <c r="AA190" s="152"/>
      <c r="AB190" s="152"/>
      <c r="AC190" s="152"/>
      <c r="AD190" s="152"/>
      <c r="AE190" s="152"/>
      <c r="AF190" s="152"/>
      <c r="AG190" s="152"/>
      <c r="AH190" s="152"/>
      <c r="AI190" s="152"/>
      <c r="AJ190" s="152"/>
      <c r="AK190" s="152"/>
      <c r="AL190" s="154"/>
      <c r="AM190" s="152"/>
      <c r="AN190" s="152"/>
      <c r="AO190" s="152"/>
      <c r="AP190" s="152"/>
      <c r="AQ190" s="152"/>
      <c r="AR190" s="154"/>
      <c r="AS190" s="152"/>
      <c r="AT190" s="150"/>
      <c r="AU190" s="152"/>
      <c r="AV190" s="152"/>
      <c r="AW190" s="152"/>
    </row>
    <row r="191" spans="1:49" ht="16.5" customHeight="1">
      <c r="A191" s="156" t="s">
        <v>376</v>
      </c>
      <c r="B191" s="150" t="s">
        <v>377</v>
      </c>
      <c r="C191" s="251">
        <v>8070</v>
      </c>
      <c r="D191" s="150" t="s">
        <v>378</v>
      </c>
      <c r="E191" s="152">
        <v>130000</v>
      </c>
      <c r="F191" s="152"/>
      <c r="G191" s="152">
        <f>E191+F191</f>
        <v>130000</v>
      </c>
      <c r="H191" s="152"/>
      <c r="I191" s="152">
        <f>G191+H191</f>
        <v>130000</v>
      </c>
      <c r="J191" s="152">
        <v>-30000</v>
      </c>
      <c r="K191" s="152">
        <f>I191+J191</f>
        <v>100000</v>
      </c>
      <c r="L191" s="152"/>
      <c r="M191" s="152">
        <f>K191+L191</f>
        <v>100000</v>
      </c>
      <c r="N191" s="152"/>
      <c r="O191" s="152">
        <f>M191+N191</f>
        <v>100000</v>
      </c>
      <c r="P191" s="150"/>
      <c r="Q191" s="152">
        <f>O191+P191</f>
        <v>100000</v>
      </c>
      <c r="R191" s="152">
        <v>-5000</v>
      </c>
      <c r="S191" s="152">
        <f>Q191+R191</f>
        <v>95000</v>
      </c>
      <c r="T191" s="152">
        <v>-13000</v>
      </c>
      <c r="U191" s="152">
        <f>S191+T191</f>
        <v>82000</v>
      </c>
      <c r="V191" s="152"/>
      <c r="W191" s="152">
        <v>303473</v>
      </c>
      <c r="X191" s="154"/>
      <c r="Y191" s="157">
        <f t="shared" si="71"/>
        <v>303473</v>
      </c>
      <c r="Z191" s="152"/>
      <c r="AA191" s="152">
        <f t="shared" si="72"/>
        <v>303473</v>
      </c>
      <c r="AB191" s="152"/>
      <c r="AC191" s="152">
        <f t="shared" si="69"/>
        <v>303473</v>
      </c>
      <c r="AD191" s="152"/>
      <c r="AE191" s="152">
        <f t="shared" si="73"/>
        <v>303473</v>
      </c>
      <c r="AF191" s="152"/>
      <c r="AG191" s="152">
        <f t="shared" si="74"/>
        <v>303473</v>
      </c>
      <c r="AH191" s="152"/>
      <c r="AI191" s="152">
        <f t="shared" si="75"/>
        <v>303473</v>
      </c>
      <c r="AJ191" s="152"/>
      <c r="AK191" s="152">
        <f t="shared" si="70"/>
        <v>303473</v>
      </c>
      <c r="AL191" s="154"/>
      <c r="AM191" s="152">
        <f t="shared" si="63"/>
        <v>303473</v>
      </c>
      <c r="AN191" s="152"/>
      <c r="AO191" s="152">
        <f t="shared" si="64"/>
        <v>303473</v>
      </c>
      <c r="AP191" s="152"/>
      <c r="AQ191" s="152">
        <f t="shared" si="65"/>
        <v>303473</v>
      </c>
      <c r="AR191" s="154"/>
      <c r="AS191" s="152">
        <f t="shared" si="66"/>
        <v>303473</v>
      </c>
      <c r="AT191" s="150"/>
      <c r="AU191" s="152">
        <f t="shared" si="67"/>
        <v>303473</v>
      </c>
      <c r="AV191" s="152"/>
      <c r="AW191" s="152">
        <f t="shared" si="68"/>
        <v>303473</v>
      </c>
    </row>
    <row r="192" spans="1:49" ht="16.5" customHeight="1">
      <c r="A192" s="156" t="s">
        <v>379</v>
      </c>
      <c r="B192" s="150" t="s">
        <v>380</v>
      </c>
      <c r="C192" s="188"/>
      <c r="D192" s="150"/>
      <c r="E192" s="150"/>
      <c r="F192" s="150"/>
      <c r="G192" s="150"/>
      <c r="H192" s="150"/>
      <c r="I192" s="150"/>
      <c r="J192" s="150"/>
      <c r="K192" s="150"/>
      <c r="L192" s="150"/>
      <c r="M192" s="150"/>
      <c r="N192" s="152"/>
      <c r="O192" s="152"/>
      <c r="P192" s="150"/>
      <c r="Q192" s="152"/>
      <c r="R192" s="152"/>
      <c r="S192" s="152"/>
      <c r="T192" s="152"/>
      <c r="U192" s="152"/>
      <c r="V192" s="152"/>
      <c r="W192" s="152"/>
      <c r="X192" s="154"/>
      <c r="Y192" s="157"/>
      <c r="Z192" s="152"/>
      <c r="AA192" s="152"/>
      <c r="AB192" s="152"/>
      <c r="AC192" s="152"/>
      <c r="AD192" s="152"/>
      <c r="AE192" s="152"/>
      <c r="AF192" s="152"/>
      <c r="AG192" s="152"/>
      <c r="AH192" s="152"/>
      <c r="AI192" s="152"/>
      <c r="AJ192" s="152"/>
      <c r="AK192" s="152"/>
      <c r="AL192" s="154"/>
      <c r="AM192" s="152"/>
      <c r="AN192" s="152"/>
      <c r="AO192" s="152"/>
      <c r="AP192" s="152"/>
      <c r="AQ192" s="152"/>
      <c r="AR192" s="154"/>
      <c r="AS192" s="152"/>
      <c r="AT192" s="150"/>
      <c r="AU192" s="152"/>
      <c r="AV192" s="152"/>
      <c r="AW192" s="152"/>
    </row>
    <row r="193" spans="1:49" ht="16.5" customHeight="1">
      <c r="A193" s="156"/>
      <c r="B193" s="252"/>
      <c r="C193" s="252"/>
      <c r="D193" s="252"/>
      <c r="E193" s="252"/>
      <c r="F193" s="252"/>
      <c r="G193" s="252"/>
      <c r="H193" s="252"/>
      <c r="I193" s="252"/>
      <c r="J193" s="252"/>
      <c r="K193" s="252"/>
      <c r="L193" s="252"/>
      <c r="M193" s="252"/>
      <c r="N193" s="253"/>
      <c r="O193" s="253"/>
      <c r="P193" s="252"/>
      <c r="Q193" s="253"/>
      <c r="R193" s="253"/>
      <c r="S193" s="253"/>
      <c r="T193" s="253"/>
      <c r="U193" s="253"/>
      <c r="V193" s="253"/>
      <c r="W193" s="162">
        <f>SUM(W191:W192)</f>
        <v>303473</v>
      </c>
      <c r="X193" s="162"/>
      <c r="Y193" s="164">
        <f t="shared" si="71"/>
        <v>303473</v>
      </c>
      <c r="Z193" s="162"/>
      <c r="AA193" s="162">
        <f t="shared" si="72"/>
        <v>303473</v>
      </c>
      <c r="AB193" s="162"/>
      <c r="AC193" s="162">
        <f t="shared" si="69"/>
        <v>303473</v>
      </c>
      <c r="AD193" s="162"/>
      <c r="AE193" s="162">
        <f t="shared" si="73"/>
        <v>303473</v>
      </c>
      <c r="AF193" s="162"/>
      <c r="AG193" s="162">
        <f t="shared" si="74"/>
        <v>303473</v>
      </c>
      <c r="AH193" s="162"/>
      <c r="AI193" s="162">
        <f t="shared" si="75"/>
        <v>303473</v>
      </c>
      <c r="AJ193" s="162"/>
      <c r="AK193" s="162">
        <f t="shared" si="70"/>
        <v>303473</v>
      </c>
      <c r="AL193" s="164"/>
      <c r="AM193" s="162">
        <f t="shared" si="63"/>
        <v>303473</v>
      </c>
      <c r="AN193" s="162"/>
      <c r="AO193" s="162">
        <f t="shared" si="64"/>
        <v>303473</v>
      </c>
      <c r="AP193" s="162"/>
      <c r="AQ193" s="162">
        <f t="shared" si="65"/>
        <v>303473</v>
      </c>
      <c r="AR193" s="164"/>
      <c r="AS193" s="162">
        <f t="shared" si="66"/>
        <v>303473</v>
      </c>
      <c r="AT193" s="163"/>
      <c r="AU193" s="162">
        <f t="shared" si="67"/>
        <v>303473</v>
      </c>
      <c r="AV193" s="162"/>
      <c r="AW193" s="162">
        <f t="shared" si="68"/>
        <v>303473</v>
      </c>
    </row>
    <row r="194" spans="1:49" ht="16.5" customHeight="1">
      <c r="A194" s="156"/>
      <c r="B194" s="149">
        <v>75704</v>
      </c>
      <c r="C194" s="188"/>
      <c r="D194" s="150"/>
      <c r="E194" s="201"/>
      <c r="F194" s="201"/>
      <c r="G194" s="201"/>
      <c r="H194" s="201"/>
      <c r="I194" s="201"/>
      <c r="J194" s="201"/>
      <c r="K194" s="201"/>
      <c r="L194" s="201"/>
      <c r="M194" s="201"/>
      <c r="N194" s="152"/>
      <c r="O194" s="152"/>
      <c r="P194" s="150"/>
      <c r="Q194" s="152"/>
      <c r="R194" s="152"/>
      <c r="S194" s="152"/>
      <c r="T194" s="152"/>
      <c r="U194" s="152"/>
      <c r="V194" s="152"/>
      <c r="W194" s="152"/>
      <c r="X194" s="154"/>
      <c r="Y194" s="157"/>
      <c r="Z194" s="152"/>
      <c r="AA194" s="152"/>
      <c r="AB194" s="152"/>
      <c r="AC194" s="152"/>
      <c r="AD194" s="152"/>
      <c r="AE194" s="152"/>
      <c r="AF194" s="152"/>
      <c r="AG194" s="152"/>
      <c r="AH194" s="152"/>
      <c r="AI194" s="152"/>
      <c r="AJ194" s="152"/>
      <c r="AK194" s="152"/>
      <c r="AL194" s="154"/>
      <c r="AM194" s="152"/>
      <c r="AN194" s="152"/>
      <c r="AO194" s="152"/>
      <c r="AP194" s="152"/>
      <c r="AQ194" s="152"/>
      <c r="AR194" s="154"/>
      <c r="AS194" s="152"/>
      <c r="AT194" s="150"/>
      <c r="AU194" s="152"/>
      <c r="AV194" s="152"/>
      <c r="AW194" s="152"/>
    </row>
    <row r="195" spans="1:49" ht="16.5" customHeight="1">
      <c r="A195" s="156"/>
      <c r="B195" s="150" t="s">
        <v>381</v>
      </c>
      <c r="C195" s="251">
        <v>8020</v>
      </c>
      <c r="D195" s="150" t="s">
        <v>382</v>
      </c>
      <c r="E195" s="201"/>
      <c r="F195" s="201"/>
      <c r="G195" s="201"/>
      <c r="H195" s="201"/>
      <c r="I195" s="201"/>
      <c r="J195" s="201"/>
      <c r="K195" s="201"/>
      <c r="L195" s="201"/>
      <c r="M195" s="201"/>
      <c r="N195" s="152"/>
      <c r="O195" s="152"/>
      <c r="P195" s="150"/>
      <c r="Q195" s="152"/>
      <c r="R195" s="152"/>
      <c r="S195" s="152"/>
      <c r="T195" s="152"/>
      <c r="U195" s="152"/>
      <c r="V195" s="152"/>
      <c r="W195" s="152">
        <v>437500</v>
      </c>
      <c r="X195" s="154"/>
      <c r="Y195" s="157">
        <f t="shared" si="71"/>
        <v>437500</v>
      </c>
      <c r="Z195" s="152"/>
      <c r="AA195" s="152">
        <f t="shared" si="72"/>
        <v>437500</v>
      </c>
      <c r="AB195" s="152"/>
      <c r="AC195" s="152">
        <f t="shared" si="69"/>
        <v>437500</v>
      </c>
      <c r="AD195" s="152"/>
      <c r="AE195" s="152">
        <f t="shared" si="73"/>
        <v>437500</v>
      </c>
      <c r="AF195" s="152">
        <v>-109000</v>
      </c>
      <c r="AG195" s="152">
        <f t="shared" si="74"/>
        <v>328500</v>
      </c>
      <c r="AH195" s="152"/>
      <c r="AI195" s="152">
        <f t="shared" si="75"/>
        <v>328500</v>
      </c>
      <c r="AJ195" s="152"/>
      <c r="AK195" s="152">
        <f t="shared" si="70"/>
        <v>328500</v>
      </c>
      <c r="AL195" s="154"/>
      <c r="AM195" s="152">
        <f t="shared" si="63"/>
        <v>328500</v>
      </c>
      <c r="AN195" s="152">
        <v>-109000</v>
      </c>
      <c r="AO195" s="152">
        <f t="shared" si="64"/>
        <v>219500</v>
      </c>
      <c r="AP195" s="152"/>
      <c r="AQ195" s="152">
        <f t="shared" si="65"/>
        <v>219500</v>
      </c>
      <c r="AR195" s="154">
        <v>-55356</v>
      </c>
      <c r="AS195" s="152">
        <f t="shared" si="66"/>
        <v>164144</v>
      </c>
      <c r="AT195" s="150"/>
      <c r="AU195" s="152">
        <f t="shared" si="67"/>
        <v>164144</v>
      </c>
      <c r="AV195" s="152">
        <v>-42907</v>
      </c>
      <c r="AW195" s="152">
        <f t="shared" si="68"/>
        <v>121237</v>
      </c>
    </row>
    <row r="196" spans="1:49" ht="16.5" customHeight="1">
      <c r="A196" s="156"/>
      <c r="B196" s="150" t="s">
        <v>383</v>
      </c>
      <c r="C196" s="251"/>
      <c r="D196" s="150"/>
      <c r="E196" s="150"/>
      <c r="F196" s="150"/>
      <c r="G196" s="150"/>
      <c r="H196" s="150"/>
      <c r="I196" s="150"/>
      <c r="J196" s="150"/>
      <c r="K196" s="150"/>
      <c r="L196" s="150"/>
      <c r="M196" s="150"/>
      <c r="N196" s="152"/>
      <c r="O196" s="152"/>
      <c r="P196" s="150"/>
      <c r="Q196" s="152"/>
      <c r="R196" s="152"/>
      <c r="S196" s="152"/>
      <c r="T196" s="152"/>
      <c r="U196" s="152"/>
      <c r="V196" s="152"/>
      <c r="W196" s="152"/>
      <c r="X196" s="154"/>
      <c r="Y196" s="157"/>
      <c r="Z196" s="152"/>
      <c r="AA196" s="152"/>
      <c r="AB196" s="152"/>
      <c r="AC196" s="152"/>
      <c r="AD196" s="152"/>
      <c r="AE196" s="152"/>
      <c r="AF196" s="152"/>
      <c r="AG196" s="152"/>
      <c r="AH196" s="152"/>
      <c r="AI196" s="152"/>
      <c r="AJ196" s="152"/>
      <c r="AK196" s="152"/>
      <c r="AL196" s="154"/>
      <c r="AM196" s="152"/>
      <c r="AN196" s="152"/>
      <c r="AO196" s="152"/>
      <c r="AP196" s="152"/>
      <c r="AQ196" s="152"/>
      <c r="AR196" s="154"/>
      <c r="AS196" s="152"/>
      <c r="AT196" s="150"/>
      <c r="AU196" s="152"/>
      <c r="AV196" s="152"/>
      <c r="AW196" s="152"/>
    </row>
    <row r="197" spans="1:49" ht="16.5" customHeight="1">
      <c r="A197" s="156"/>
      <c r="B197" s="163"/>
      <c r="C197" s="163"/>
      <c r="D197" s="163"/>
      <c r="E197" s="163"/>
      <c r="F197" s="163"/>
      <c r="G197" s="163"/>
      <c r="H197" s="163"/>
      <c r="I197" s="163"/>
      <c r="J197" s="163"/>
      <c r="K197" s="163"/>
      <c r="L197" s="163"/>
      <c r="M197" s="163"/>
      <c r="N197" s="162"/>
      <c r="O197" s="162"/>
      <c r="P197" s="163"/>
      <c r="Q197" s="162"/>
      <c r="R197" s="162"/>
      <c r="S197" s="162"/>
      <c r="T197" s="162"/>
      <c r="U197" s="162"/>
      <c r="V197" s="162"/>
      <c r="W197" s="162">
        <f>SUM(W195:W196)</f>
        <v>437500</v>
      </c>
      <c r="X197" s="162"/>
      <c r="Y197" s="164">
        <f t="shared" si="71"/>
        <v>437500</v>
      </c>
      <c r="Z197" s="162"/>
      <c r="AA197" s="162">
        <f t="shared" si="72"/>
        <v>437500</v>
      </c>
      <c r="AB197" s="162"/>
      <c r="AC197" s="162">
        <f t="shared" si="69"/>
        <v>437500</v>
      </c>
      <c r="AD197" s="162"/>
      <c r="AE197" s="162">
        <v>437500</v>
      </c>
      <c r="AF197" s="162">
        <v>-109000</v>
      </c>
      <c r="AG197" s="162">
        <v>437500</v>
      </c>
      <c r="AH197" s="162"/>
      <c r="AI197" s="162">
        <f t="shared" si="75"/>
        <v>437500</v>
      </c>
      <c r="AJ197" s="162"/>
      <c r="AK197" s="162">
        <v>328500</v>
      </c>
      <c r="AL197" s="164"/>
      <c r="AM197" s="162">
        <f t="shared" si="63"/>
        <v>328500</v>
      </c>
      <c r="AN197" s="162">
        <v>-109000</v>
      </c>
      <c r="AO197" s="162">
        <f t="shared" si="64"/>
        <v>219500</v>
      </c>
      <c r="AP197" s="162"/>
      <c r="AQ197" s="162">
        <f t="shared" si="65"/>
        <v>219500</v>
      </c>
      <c r="AR197" s="164">
        <v>-55356</v>
      </c>
      <c r="AS197" s="162">
        <f t="shared" si="66"/>
        <v>164144</v>
      </c>
      <c r="AT197" s="163"/>
      <c r="AU197" s="162">
        <f t="shared" si="67"/>
        <v>164144</v>
      </c>
      <c r="AV197" s="162">
        <v>-42907</v>
      </c>
      <c r="AW197" s="162">
        <f t="shared" si="68"/>
        <v>121237</v>
      </c>
    </row>
    <row r="198" spans="1:49" s="165" customFormat="1" ht="25.5" customHeight="1">
      <c r="A198" s="158" t="s">
        <v>384</v>
      </c>
      <c r="B198" s="159"/>
      <c r="C198" s="160"/>
      <c r="D198" s="159"/>
      <c r="E198" s="161">
        <f>E191</f>
        <v>130000</v>
      </c>
      <c r="F198" s="161">
        <f>F191</f>
        <v>0</v>
      </c>
      <c r="G198" s="161">
        <f>G191</f>
        <v>130000</v>
      </c>
      <c r="H198" s="161"/>
      <c r="I198" s="161">
        <f>I191</f>
        <v>130000</v>
      </c>
      <c r="J198" s="161">
        <f>J191</f>
        <v>-30000</v>
      </c>
      <c r="K198" s="161">
        <f>K191</f>
        <v>100000</v>
      </c>
      <c r="L198" s="161">
        <f>L191</f>
        <v>0</v>
      </c>
      <c r="M198" s="161">
        <f>M191</f>
        <v>100000</v>
      </c>
      <c r="N198" s="161"/>
      <c r="O198" s="162">
        <f>M198+N198</f>
        <v>100000</v>
      </c>
      <c r="P198" s="159"/>
      <c r="Q198" s="162">
        <f>O198+P198</f>
        <v>100000</v>
      </c>
      <c r="R198" s="162">
        <v>-5000</v>
      </c>
      <c r="S198" s="162">
        <f>Q198+R198</f>
        <v>95000</v>
      </c>
      <c r="T198" s="162">
        <v>-13000</v>
      </c>
      <c r="U198" s="162">
        <f>S198+T198</f>
        <v>82000</v>
      </c>
      <c r="V198" s="162"/>
      <c r="W198" s="162">
        <f>W197+W193</f>
        <v>740973</v>
      </c>
      <c r="X198" s="162"/>
      <c r="Y198" s="164">
        <f t="shared" si="71"/>
        <v>740973</v>
      </c>
      <c r="Z198" s="162"/>
      <c r="AA198" s="162">
        <f t="shared" si="72"/>
        <v>740973</v>
      </c>
      <c r="AB198" s="162"/>
      <c r="AC198" s="162">
        <f t="shared" si="69"/>
        <v>740973</v>
      </c>
      <c r="AD198" s="162"/>
      <c r="AE198" s="162">
        <f t="shared" si="73"/>
        <v>740973</v>
      </c>
      <c r="AF198" s="162">
        <f>AF197+AF193</f>
        <v>-109000</v>
      </c>
      <c r="AG198" s="162">
        <f t="shared" si="74"/>
        <v>631973</v>
      </c>
      <c r="AH198" s="162"/>
      <c r="AI198" s="162">
        <f t="shared" si="75"/>
        <v>631973</v>
      </c>
      <c r="AJ198" s="162"/>
      <c r="AK198" s="162">
        <f>AK197+AK193</f>
        <v>631973</v>
      </c>
      <c r="AL198" s="164">
        <f>AL197+AL193</f>
        <v>0</v>
      </c>
      <c r="AM198" s="162">
        <f>AK198+AL198</f>
        <v>631973</v>
      </c>
      <c r="AN198" s="162">
        <f>AN197+AN193</f>
        <v>-109000</v>
      </c>
      <c r="AO198" s="162">
        <f t="shared" si="64"/>
        <v>522973</v>
      </c>
      <c r="AP198" s="162"/>
      <c r="AQ198" s="162">
        <f>AQ197+AQ193</f>
        <v>522973</v>
      </c>
      <c r="AR198" s="164">
        <f>AR197+AR193</f>
        <v>-55356</v>
      </c>
      <c r="AS198" s="162">
        <f t="shared" si="66"/>
        <v>467617</v>
      </c>
      <c r="AT198" s="163"/>
      <c r="AU198" s="162">
        <f t="shared" si="67"/>
        <v>467617</v>
      </c>
      <c r="AV198" s="162">
        <f>AV197+AV193</f>
        <v>-42907</v>
      </c>
      <c r="AW198" s="162">
        <f t="shared" si="68"/>
        <v>424710</v>
      </c>
    </row>
    <row r="199" spans="1:49" s="165" customFormat="1" ht="16.5" customHeight="1">
      <c r="A199" s="254">
        <v>758</v>
      </c>
      <c r="B199" s="255">
        <v>75818</v>
      </c>
      <c r="C199" s="256"/>
      <c r="D199" s="246"/>
      <c r="E199" s="185"/>
      <c r="F199" s="185"/>
      <c r="G199" s="185"/>
      <c r="H199" s="185"/>
      <c r="I199" s="185"/>
      <c r="J199" s="185"/>
      <c r="K199" s="185"/>
      <c r="L199" s="185"/>
      <c r="M199" s="185"/>
      <c r="N199" s="185"/>
      <c r="O199" s="243"/>
      <c r="P199" s="173"/>
      <c r="Q199" s="215"/>
      <c r="R199" s="215"/>
      <c r="S199" s="215"/>
      <c r="T199" s="215"/>
      <c r="U199" s="215"/>
      <c r="V199" s="215"/>
      <c r="W199" s="170"/>
      <c r="X199" s="171"/>
      <c r="Y199" s="157"/>
      <c r="Z199" s="169"/>
      <c r="AA199" s="152"/>
      <c r="AB199" s="169"/>
      <c r="AC199" s="152"/>
      <c r="AD199" s="169"/>
      <c r="AE199" s="152"/>
      <c r="AF199" s="169"/>
      <c r="AG199" s="152"/>
      <c r="AH199" s="169"/>
      <c r="AI199" s="152"/>
      <c r="AJ199" s="169"/>
      <c r="AK199" s="152"/>
      <c r="AL199" s="171"/>
      <c r="AM199" s="152"/>
      <c r="AN199" s="169"/>
      <c r="AO199" s="152"/>
      <c r="AP199" s="169"/>
      <c r="AQ199" s="152"/>
      <c r="AR199" s="171"/>
      <c r="AS199" s="152"/>
      <c r="AT199" s="173"/>
      <c r="AU199" s="152"/>
      <c r="AV199" s="169"/>
      <c r="AW199" s="152"/>
    </row>
    <row r="200" spans="1:49" s="165" customFormat="1" ht="16.5" customHeight="1">
      <c r="A200" s="257" t="s">
        <v>155</v>
      </c>
      <c r="B200" s="209" t="s">
        <v>385</v>
      </c>
      <c r="C200" s="258">
        <v>4810</v>
      </c>
      <c r="D200" s="209" t="s">
        <v>385</v>
      </c>
      <c r="E200" s="185"/>
      <c r="F200" s="185"/>
      <c r="G200" s="185"/>
      <c r="H200" s="185"/>
      <c r="I200" s="185"/>
      <c r="J200" s="185"/>
      <c r="K200" s="185"/>
      <c r="L200" s="185"/>
      <c r="M200" s="185"/>
      <c r="N200" s="185"/>
      <c r="O200" s="243"/>
      <c r="P200" s="173"/>
      <c r="Q200" s="215"/>
      <c r="R200" s="215"/>
      <c r="S200" s="215"/>
      <c r="T200" s="215"/>
      <c r="U200" s="215"/>
      <c r="V200" s="215"/>
      <c r="W200" s="170">
        <v>320000</v>
      </c>
      <c r="X200" s="171"/>
      <c r="Y200" s="157">
        <v>100000</v>
      </c>
      <c r="Z200" s="169"/>
      <c r="AA200" s="152">
        <f t="shared" si="72"/>
        <v>100000</v>
      </c>
      <c r="AB200" s="169"/>
      <c r="AC200" s="152">
        <f t="shared" si="69"/>
        <v>100000</v>
      </c>
      <c r="AD200" s="169"/>
      <c r="AE200" s="152">
        <f t="shared" si="73"/>
        <v>100000</v>
      </c>
      <c r="AF200" s="169"/>
      <c r="AG200" s="152">
        <f t="shared" si="74"/>
        <v>100000</v>
      </c>
      <c r="AH200" s="169"/>
      <c r="AI200" s="152">
        <f t="shared" si="75"/>
        <v>100000</v>
      </c>
      <c r="AJ200" s="169"/>
      <c r="AK200" s="152">
        <f t="shared" si="70"/>
        <v>100000</v>
      </c>
      <c r="AL200" s="171"/>
      <c r="AM200" s="152">
        <f t="shared" si="63"/>
        <v>100000</v>
      </c>
      <c r="AN200" s="169"/>
      <c r="AO200" s="152">
        <f t="shared" si="64"/>
        <v>100000</v>
      </c>
      <c r="AP200" s="169"/>
      <c r="AQ200" s="152">
        <f t="shared" si="65"/>
        <v>100000</v>
      </c>
      <c r="AR200" s="222">
        <v>-59000</v>
      </c>
      <c r="AS200" s="152">
        <f t="shared" si="66"/>
        <v>41000</v>
      </c>
      <c r="AT200" s="173"/>
      <c r="AU200" s="152">
        <f t="shared" si="67"/>
        <v>41000</v>
      </c>
      <c r="AV200" s="169"/>
      <c r="AW200" s="152">
        <f t="shared" si="68"/>
        <v>41000</v>
      </c>
    </row>
    <row r="201" spans="1:49" s="165" customFormat="1" ht="16.5" customHeight="1">
      <c r="A201" s="191"/>
      <c r="B201" s="259"/>
      <c r="C201" s="258"/>
      <c r="D201" s="209"/>
      <c r="E201" s="185"/>
      <c r="F201" s="185"/>
      <c r="G201" s="185"/>
      <c r="H201" s="185"/>
      <c r="I201" s="185"/>
      <c r="J201" s="185"/>
      <c r="K201" s="185"/>
      <c r="L201" s="185"/>
      <c r="M201" s="185"/>
      <c r="N201" s="185"/>
      <c r="O201" s="243"/>
      <c r="P201" s="173"/>
      <c r="Q201" s="215"/>
      <c r="R201" s="215"/>
      <c r="S201" s="215"/>
      <c r="T201" s="215"/>
      <c r="U201" s="215"/>
      <c r="V201" s="215"/>
      <c r="W201" s="170"/>
      <c r="X201" s="171"/>
      <c r="Y201" s="157"/>
      <c r="Z201" s="169"/>
      <c r="AA201" s="152"/>
      <c r="AB201" s="169"/>
      <c r="AC201" s="152"/>
      <c r="AD201" s="169"/>
      <c r="AE201" s="152"/>
      <c r="AF201" s="169"/>
      <c r="AG201" s="152"/>
      <c r="AH201" s="169"/>
      <c r="AI201" s="152"/>
      <c r="AJ201" s="169"/>
      <c r="AK201" s="152"/>
      <c r="AL201" s="171"/>
      <c r="AM201" s="152"/>
      <c r="AN201" s="169"/>
      <c r="AO201" s="152"/>
      <c r="AP201" s="169"/>
      <c r="AQ201" s="152"/>
      <c r="AR201" s="171"/>
      <c r="AS201" s="152"/>
      <c r="AT201" s="173"/>
      <c r="AU201" s="152"/>
      <c r="AV201" s="169"/>
      <c r="AW201" s="152"/>
    </row>
    <row r="202" spans="1:49" s="165" customFormat="1" ht="16.5" customHeight="1">
      <c r="A202" s="191"/>
      <c r="B202" s="214">
        <v>75818</v>
      </c>
      <c r="C202" s="258"/>
      <c r="D202" s="209"/>
      <c r="E202" s="185"/>
      <c r="F202" s="185"/>
      <c r="G202" s="185"/>
      <c r="H202" s="185"/>
      <c r="I202" s="185"/>
      <c r="J202" s="185"/>
      <c r="K202" s="185"/>
      <c r="L202" s="185"/>
      <c r="M202" s="185"/>
      <c r="N202" s="185"/>
      <c r="O202" s="243"/>
      <c r="P202" s="173"/>
      <c r="Q202" s="215"/>
      <c r="R202" s="215"/>
      <c r="S202" s="215"/>
      <c r="T202" s="215"/>
      <c r="U202" s="215"/>
      <c r="V202" s="215"/>
      <c r="W202" s="170"/>
      <c r="X202" s="171"/>
      <c r="Y202" s="157"/>
      <c r="Z202" s="169"/>
      <c r="AA202" s="152"/>
      <c r="AB202" s="169"/>
      <c r="AC202" s="152"/>
      <c r="AD202" s="169"/>
      <c r="AE202" s="152"/>
      <c r="AF202" s="169"/>
      <c r="AG202" s="152"/>
      <c r="AH202" s="169"/>
      <c r="AI202" s="152"/>
      <c r="AJ202" s="169"/>
      <c r="AK202" s="152"/>
      <c r="AL202" s="171"/>
      <c r="AM202" s="152"/>
      <c r="AN202" s="170"/>
      <c r="AO202" s="152"/>
      <c r="AP202" s="170"/>
      <c r="AQ202" s="152"/>
      <c r="AR202" s="171"/>
      <c r="AS202" s="152"/>
      <c r="AT202" s="173"/>
      <c r="AU202" s="152"/>
      <c r="AV202" s="169"/>
      <c r="AW202" s="152"/>
    </row>
    <row r="203" spans="1:49" s="165" customFormat="1" ht="16.5" customHeight="1">
      <c r="A203" s="191"/>
      <c r="B203" s="259" t="s">
        <v>386</v>
      </c>
      <c r="C203" s="258">
        <v>4810</v>
      </c>
      <c r="D203" s="209" t="s">
        <v>386</v>
      </c>
      <c r="E203" s="185"/>
      <c r="F203" s="185"/>
      <c r="G203" s="185"/>
      <c r="H203" s="185"/>
      <c r="I203" s="185"/>
      <c r="J203" s="185"/>
      <c r="K203" s="185"/>
      <c r="L203" s="185"/>
      <c r="M203" s="185"/>
      <c r="N203" s="185"/>
      <c r="O203" s="243"/>
      <c r="P203" s="173"/>
      <c r="Q203" s="215"/>
      <c r="R203" s="215"/>
      <c r="S203" s="215"/>
      <c r="T203" s="215"/>
      <c r="U203" s="215"/>
      <c r="V203" s="215"/>
      <c r="W203" s="170"/>
      <c r="X203" s="171"/>
      <c r="Y203" s="157">
        <v>220000</v>
      </c>
      <c r="Z203" s="169"/>
      <c r="AA203" s="152">
        <v>220000</v>
      </c>
      <c r="AB203" s="169"/>
      <c r="AC203" s="152">
        <f t="shared" si="69"/>
        <v>220000</v>
      </c>
      <c r="AD203" s="169"/>
      <c r="AE203" s="152">
        <f t="shared" si="73"/>
        <v>220000</v>
      </c>
      <c r="AF203" s="169"/>
      <c r="AG203" s="152">
        <f t="shared" si="74"/>
        <v>220000</v>
      </c>
      <c r="AH203" s="169"/>
      <c r="AI203" s="152">
        <f t="shared" si="75"/>
        <v>220000</v>
      </c>
      <c r="AJ203" s="169"/>
      <c r="AK203" s="152">
        <f t="shared" si="70"/>
        <v>220000</v>
      </c>
      <c r="AL203" s="171"/>
      <c r="AM203" s="152">
        <f t="shared" si="63"/>
        <v>220000</v>
      </c>
      <c r="AN203" s="170">
        <v>-70000</v>
      </c>
      <c r="AO203" s="152">
        <f t="shared" si="64"/>
        <v>150000</v>
      </c>
      <c r="AP203" s="170">
        <v>-55000</v>
      </c>
      <c r="AQ203" s="152">
        <f t="shared" si="65"/>
        <v>95000</v>
      </c>
      <c r="AR203" s="171"/>
      <c r="AS203" s="152">
        <f t="shared" si="66"/>
        <v>95000</v>
      </c>
      <c r="AT203" s="173"/>
      <c r="AU203" s="152">
        <f t="shared" si="67"/>
        <v>95000</v>
      </c>
      <c r="AV203" s="170">
        <v>-91070</v>
      </c>
      <c r="AW203" s="152">
        <f t="shared" si="68"/>
        <v>3930</v>
      </c>
    </row>
    <row r="204" spans="1:49" s="165" customFormat="1" ht="16.5" customHeight="1">
      <c r="A204" s="191"/>
      <c r="B204" s="260"/>
      <c r="C204" s="261"/>
      <c r="D204" s="173"/>
      <c r="E204" s="185"/>
      <c r="F204" s="185"/>
      <c r="G204" s="185"/>
      <c r="H204" s="185"/>
      <c r="I204" s="185"/>
      <c r="J204" s="185"/>
      <c r="K204" s="185"/>
      <c r="L204" s="185"/>
      <c r="M204" s="185"/>
      <c r="N204" s="185"/>
      <c r="O204" s="243"/>
      <c r="P204" s="173"/>
      <c r="Q204" s="215"/>
      <c r="R204" s="215"/>
      <c r="S204" s="215"/>
      <c r="T204" s="215"/>
      <c r="U204" s="215"/>
      <c r="V204" s="215"/>
      <c r="W204" s="170"/>
      <c r="X204" s="171"/>
      <c r="Y204" s="157"/>
      <c r="Z204" s="169"/>
      <c r="AA204" s="152"/>
      <c r="AB204" s="169"/>
      <c r="AC204" s="152"/>
      <c r="AD204" s="169"/>
      <c r="AE204" s="152"/>
      <c r="AF204" s="169"/>
      <c r="AG204" s="152"/>
      <c r="AH204" s="169"/>
      <c r="AI204" s="152"/>
      <c r="AJ204" s="169"/>
      <c r="AK204" s="152"/>
      <c r="AL204" s="171"/>
      <c r="AM204" s="152"/>
      <c r="AN204" s="169"/>
      <c r="AO204" s="152"/>
      <c r="AP204" s="170"/>
      <c r="AQ204" s="152"/>
      <c r="AR204" s="171"/>
      <c r="AS204" s="152"/>
      <c r="AT204" s="173"/>
      <c r="AU204" s="152"/>
      <c r="AV204" s="169"/>
      <c r="AW204" s="152"/>
    </row>
    <row r="205" spans="1:49" s="165" customFormat="1" ht="16.5" customHeight="1">
      <c r="A205" s="226"/>
      <c r="B205" s="228">
        <v>75832</v>
      </c>
      <c r="C205" s="251"/>
      <c r="D205" s="188"/>
      <c r="E205" s="153"/>
      <c r="F205" s="153"/>
      <c r="G205" s="153"/>
      <c r="H205" s="153"/>
      <c r="I205" s="153"/>
      <c r="J205" s="153"/>
      <c r="K205" s="153"/>
      <c r="L205" s="153"/>
      <c r="M205" s="153"/>
      <c r="N205" s="185"/>
      <c r="O205" s="153"/>
      <c r="P205" s="173"/>
      <c r="Q205" s="152"/>
      <c r="R205" s="169"/>
      <c r="S205" s="152"/>
      <c r="T205" s="169"/>
      <c r="U205" s="152"/>
      <c r="V205" s="169"/>
      <c r="W205" s="152"/>
      <c r="X205" s="171"/>
      <c r="Y205" s="157"/>
      <c r="Z205" s="169"/>
      <c r="AA205" s="152"/>
      <c r="AB205" s="169"/>
      <c r="AC205" s="152"/>
      <c r="AD205" s="169"/>
      <c r="AE205" s="152"/>
      <c r="AF205" s="169"/>
      <c r="AG205" s="152"/>
      <c r="AH205" s="169"/>
      <c r="AI205" s="152"/>
      <c r="AJ205" s="169"/>
      <c r="AK205" s="152"/>
      <c r="AL205" s="171"/>
      <c r="AM205" s="152"/>
      <c r="AN205" s="169"/>
      <c r="AO205" s="152"/>
      <c r="AP205" s="169"/>
      <c r="AQ205" s="152"/>
      <c r="AR205" s="171"/>
      <c r="AS205" s="152"/>
      <c r="AT205" s="173"/>
      <c r="AU205" s="152"/>
      <c r="AV205" s="169"/>
      <c r="AW205" s="152"/>
    </row>
    <row r="206" spans="2:49" s="165" customFormat="1" ht="16.5" customHeight="1">
      <c r="B206" s="188" t="s">
        <v>387</v>
      </c>
      <c r="C206" s="251">
        <v>2930</v>
      </c>
      <c r="D206" s="188" t="s">
        <v>388</v>
      </c>
      <c r="E206" s="152">
        <v>2488444</v>
      </c>
      <c r="F206" s="152"/>
      <c r="G206" s="152">
        <f>E206+F206</f>
        <v>2488444</v>
      </c>
      <c r="H206" s="152"/>
      <c r="I206" s="152">
        <f>G206+H206</f>
        <v>2488444</v>
      </c>
      <c r="J206" s="152"/>
      <c r="K206" s="152">
        <f>I206+J206</f>
        <v>2488444</v>
      </c>
      <c r="L206" s="152"/>
      <c r="M206" s="152">
        <f>K206+L206</f>
        <v>2488444</v>
      </c>
      <c r="N206" s="169"/>
      <c r="O206" s="152">
        <f>M206+N206</f>
        <v>2488444</v>
      </c>
      <c r="P206" s="173"/>
      <c r="Q206" s="152">
        <f>O206+P206</f>
        <v>2488444</v>
      </c>
      <c r="R206" s="169"/>
      <c r="S206" s="152">
        <f>Q206+R206</f>
        <v>2488444</v>
      </c>
      <c r="T206" s="169"/>
      <c r="U206" s="152">
        <f>S206+T206</f>
        <v>2488444</v>
      </c>
      <c r="V206" s="169"/>
      <c r="W206" s="152">
        <v>6381004</v>
      </c>
      <c r="X206" s="171"/>
      <c r="Y206" s="157">
        <f t="shared" si="71"/>
        <v>6381004</v>
      </c>
      <c r="Z206" s="169"/>
      <c r="AA206" s="152">
        <f t="shared" si="72"/>
        <v>6381004</v>
      </c>
      <c r="AB206" s="169"/>
      <c r="AC206" s="152">
        <f t="shared" si="69"/>
        <v>6381004</v>
      </c>
      <c r="AD206" s="169"/>
      <c r="AE206" s="152">
        <f t="shared" si="73"/>
        <v>6381004</v>
      </c>
      <c r="AF206" s="169"/>
      <c r="AG206" s="152">
        <f t="shared" si="74"/>
        <v>6381004</v>
      </c>
      <c r="AH206" s="169"/>
      <c r="AI206" s="152">
        <f t="shared" si="75"/>
        <v>6381004</v>
      </c>
      <c r="AJ206" s="169"/>
      <c r="AK206" s="152">
        <f t="shared" si="70"/>
        <v>6381004</v>
      </c>
      <c r="AL206" s="171"/>
      <c r="AM206" s="152">
        <f>AK206+AL206</f>
        <v>6381004</v>
      </c>
      <c r="AN206" s="169"/>
      <c r="AO206" s="152">
        <f>AM206+AN206</f>
        <v>6381004</v>
      </c>
      <c r="AP206" s="169"/>
      <c r="AQ206" s="152">
        <f aca="true" t="shared" si="84" ref="AQ206:AQ269">AO206+AP206</f>
        <v>6381004</v>
      </c>
      <c r="AR206" s="171"/>
      <c r="AS206" s="152">
        <f aca="true" t="shared" si="85" ref="AS206:AS269">AQ206+AR206</f>
        <v>6381004</v>
      </c>
      <c r="AT206" s="173"/>
      <c r="AU206" s="152">
        <f>AS206+AT206</f>
        <v>6381004</v>
      </c>
      <c r="AV206" s="169"/>
      <c r="AW206" s="152">
        <f>AU206+AV206</f>
        <v>6381004</v>
      </c>
    </row>
    <row r="207" spans="1:49" s="165" customFormat="1" ht="16.5" customHeight="1">
      <c r="A207" s="257"/>
      <c r="B207" s="188" t="s">
        <v>389</v>
      </c>
      <c r="C207" s="251"/>
      <c r="D207" s="188"/>
      <c r="E207" s="152"/>
      <c r="F207" s="152"/>
      <c r="G207" s="152"/>
      <c r="H207" s="152"/>
      <c r="I207" s="152"/>
      <c r="J207" s="152"/>
      <c r="K207" s="152"/>
      <c r="L207" s="152"/>
      <c r="M207" s="152"/>
      <c r="N207" s="169"/>
      <c r="O207" s="152"/>
      <c r="P207" s="173"/>
      <c r="Q207" s="152"/>
      <c r="R207" s="169"/>
      <c r="S207" s="152"/>
      <c r="T207" s="169"/>
      <c r="U207" s="152"/>
      <c r="V207" s="169"/>
      <c r="W207" s="152"/>
      <c r="X207" s="171"/>
      <c r="Y207" s="157"/>
      <c r="Z207" s="169"/>
      <c r="AA207" s="152"/>
      <c r="AB207" s="169"/>
      <c r="AC207" s="152"/>
      <c r="AD207" s="169"/>
      <c r="AE207" s="152"/>
      <c r="AF207" s="169"/>
      <c r="AG207" s="152"/>
      <c r="AH207" s="169"/>
      <c r="AI207" s="152"/>
      <c r="AJ207" s="169"/>
      <c r="AK207" s="152"/>
      <c r="AL207" s="171"/>
      <c r="AM207" s="152"/>
      <c r="AN207" s="169"/>
      <c r="AO207" s="152"/>
      <c r="AP207" s="169"/>
      <c r="AQ207" s="152"/>
      <c r="AR207" s="171"/>
      <c r="AS207" s="152"/>
      <c r="AT207" s="173"/>
      <c r="AU207" s="152"/>
      <c r="AV207" s="169"/>
      <c r="AW207" s="152"/>
    </row>
    <row r="208" spans="1:49" s="165" customFormat="1" ht="16.5" customHeight="1">
      <c r="A208" s="262"/>
      <c r="B208" s="263"/>
      <c r="C208" s="238"/>
      <c r="D208" s="201"/>
      <c r="E208" s="161"/>
      <c r="F208" s="161"/>
      <c r="G208" s="161"/>
      <c r="H208" s="161"/>
      <c r="I208" s="161"/>
      <c r="J208" s="161"/>
      <c r="K208" s="161"/>
      <c r="L208" s="161"/>
      <c r="M208" s="161"/>
      <c r="N208" s="161"/>
      <c r="O208" s="162"/>
      <c r="P208" s="159"/>
      <c r="Q208" s="162"/>
      <c r="R208" s="162"/>
      <c r="S208" s="162"/>
      <c r="T208" s="162"/>
      <c r="U208" s="162"/>
      <c r="V208" s="162"/>
      <c r="W208" s="162"/>
      <c r="X208" s="162"/>
      <c r="Y208" s="164"/>
      <c r="Z208" s="162"/>
      <c r="AA208" s="162"/>
      <c r="AB208" s="162"/>
      <c r="AC208" s="162"/>
      <c r="AD208" s="162"/>
      <c r="AE208" s="162"/>
      <c r="AF208" s="162"/>
      <c r="AG208" s="162"/>
      <c r="AH208" s="162"/>
      <c r="AI208" s="162"/>
      <c r="AJ208" s="162"/>
      <c r="AK208" s="162"/>
      <c r="AL208" s="164"/>
      <c r="AM208" s="162"/>
      <c r="AN208" s="162"/>
      <c r="AO208" s="162"/>
      <c r="AP208" s="162"/>
      <c r="AQ208" s="162"/>
      <c r="AR208" s="164"/>
      <c r="AS208" s="162"/>
      <c r="AT208" s="173"/>
      <c r="AU208" s="152"/>
      <c r="AV208" s="169"/>
      <c r="AW208" s="152"/>
    </row>
    <row r="209" spans="1:49" s="165" customFormat="1" ht="19.5" customHeight="1">
      <c r="A209" s="264" t="s">
        <v>166</v>
      </c>
      <c r="B209" s="903"/>
      <c r="C209" s="904"/>
      <c r="D209" s="843"/>
      <c r="E209" s="250" t="e">
        <f>#REF!+#REF!+E206</f>
        <v>#REF!</v>
      </c>
      <c r="F209" s="250" t="e">
        <f>#REF!+#REF!+F206</f>
        <v>#REF!</v>
      </c>
      <c r="G209" s="250" t="e">
        <f>#REF!+#REF!+G206</f>
        <v>#REF!</v>
      </c>
      <c r="H209" s="250" t="e">
        <f>#REF!+#REF!+H206</f>
        <v>#REF!</v>
      </c>
      <c r="I209" s="250" t="e">
        <f>#REF!+#REF!+I206</f>
        <v>#REF!</v>
      </c>
      <c r="J209" s="250" t="e">
        <f>#REF!+#REF!+J206</f>
        <v>#REF!</v>
      </c>
      <c r="K209" s="250" t="e">
        <f>#REF!+#REF!+K206</f>
        <v>#REF!</v>
      </c>
      <c r="L209" s="250" t="e">
        <f>#REF!+#REF!+L206</f>
        <v>#REF!</v>
      </c>
      <c r="M209" s="250" t="e">
        <f>#REF!+#REF!+M206</f>
        <v>#REF!</v>
      </c>
      <c r="N209" s="161"/>
      <c r="O209" s="162" t="e">
        <f>M209+N209</f>
        <v>#REF!</v>
      </c>
      <c r="P209" s="162">
        <v>-10000</v>
      </c>
      <c r="Q209" s="162" t="e">
        <f>O209+P209</f>
        <v>#REF!</v>
      </c>
      <c r="R209" s="162"/>
      <c r="S209" s="162" t="e">
        <f>Q209+R209</f>
        <v>#REF!</v>
      </c>
      <c r="T209" s="162" t="e">
        <f>T208+#REF!</f>
        <v>#REF!</v>
      </c>
      <c r="U209" s="162" t="e">
        <f>U208+#REF!</f>
        <v>#REF!</v>
      </c>
      <c r="V209" s="162" t="e">
        <f>V208+#REF!</f>
        <v>#REF!</v>
      </c>
      <c r="W209" s="162">
        <f>W208</f>
        <v>0</v>
      </c>
      <c r="X209" s="162"/>
      <c r="Y209" s="164">
        <f t="shared" si="71"/>
        <v>0</v>
      </c>
      <c r="Z209" s="162"/>
      <c r="AA209" s="162">
        <f t="shared" si="72"/>
        <v>0</v>
      </c>
      <c r="AB209" s="162"/>
      <c r="AC209" s="162">
        <f t="shared" si="69"/>
        <v>0</v>
      </c>
      <c r="AD209" s="162"/>
      <c r="AE209" s="162">
        <f t="shared" si="73"/>
        <v>0</v>
      </c>
      <c r="AF209" s="162"/>
      <c r="AG209" s="162">
        <f t="shared" si="74"/>
        <v>0</v>
      </c>
      <c r="AH209" s="162"/>
      <c r="AI209" s="162">
        <f t="shared" si="75"/>
        <v>0</v>
      </c>
      <c r="AJ209" s="162"/>
      <c r="AK209" s="162">
        <f t="shared" si="70"/>
        <v>0</v>
      </c>
      <c r="AL209" s="164"/>
      <c r="AM209" s="162">
        <f aca="true" t="shared" si="86" ref="AM209:AM272">AK209+AL209</f>
        <v>0</v>
      </c>
      <c r="AN209" s="162">
        <v>-70000</v>
      </c>
      <c r="AO209" s="162">
        <f aca="true" t="shared" si="87" ref="AO209:AO272">AM209+AN209</f>
        <v>-70000</v>
      </c>
      <c r="AP209" s="162">
        <v>-55000</v>
      </c>
      <c r="AQ209" s="162">
        <f>AQ206+AQ203+AQ200</f>
        <v>6576004</v>
      </c>
      <c r="AR209" s="164">
        <v>-59000</v>
      </c>
      <c r="AS209" s="162">
        <f>SUM(AS199:AS208)</f>
        <v>6517004</v>
      </c>
      <c r="AT209" s="163"/>
      <c r="AU209" s="162">
        <f aca="true" t="shared" si="88" ref="AU209:AU272">AS209+AT209</f>
        <v>6517004</v>
      </c>
      <c r="AV209" s="162">
        <f>SUM(AV199:AV208)</f>
        <v>-91070</v>
      </c>
      <c r="AW209" s="162">
        <f aca="true" t="shared" si="89" ref="AW209:AW272">AU209+AV209</f>
        <v>6425934</v>
      </c>
    </row>
    <row r="210" spans="1:49" ht="16.5" customHeight="1">
      <c r="A210" s="257"/>
      <c r="B210" s="179">
        <v>80102</v>
      </c>
      <c r="C210" s="197">
        <v>4010</v>
      </c>
      <c r="D210" s="265" t="s">
        <v>294</v>
      </c>
      <c r="E210" s="180">
        <v>771313</v>
      </c>
      <c r="F210" s="180"/>
      <c r="G210" s="180">
        <f>E210+F210</f>
        <v>771313</v>
      </c>
      <c r="H210" s="180"/>
      <c r="I210" s="180">
        <f>G210+H210</f>
        <v>771313</v>
      </c>
      <c r="J210" s="180"/>
      <c r="K210" s="180">
        <f>I210+J210</f>
        <v>771313</v>
      </c>
      <c r="L210" s="180"/>
      <c r="M210" s="180">
        <f>K210+L210</f>
        <v>771313</v>
      </c>
      <c r="N210" s="152"/>
      <c r="O210" s="152">
        <f aca="true" t="shared" si="90" ref="O210:O257">M210+N210</f>
        <v>771313</v>
      </c>
      <c r="P210" s="150"/>
      <c r="Q210" s="152">
        <f aca="true" t="shared" si="91" ref="Q210:Q257">O210+P210</f>
        <v>771313</v>
      </c>
      <c r="R210" s="152"/>
      <c r="S210" s="152">
        <f aca="true" t="shared" si="92" ref="S210:S257">Q210+R210</f>
        <v>771313</v>
      </c>
      <c r="T210" s="152">
        <v>48400</v>
      </c>
      <c r="U210" s="152">
        <f aca="true" t="shared" si="93" ref="U210:U256">S210+T210</f>
        <v>819713</v>
      </c>
      <c r="V210" s="152">
        <v>4169</v>
      </c>
      <c r="W210" s="152">
        <v>1067350</v>
      </c>
      <c r="X210" s="154"/>
      <c r="Y210" s="157">
        <f t="shared" si="71"/>
        <v>1067350</v>
      </c>
      <c r="Z210" s="152"/>
      <c r="AA210" s="152">
        <f t="shared" si="72"/>
        <v>1067350</v>
      </c>
      <c r="AB210" s="152">
        <v>-100000</v>
      </c>
      <c r="AC210" s="152">
        <f t="shared" si="69"/>
        <v>967350</v>
      </c>
      <c r="AD210" s="152"/>
      <c r="AE210" s="152">
        <f t="shared" si="73"/>
        <v>967350</v>
      </c>
      <c r="AF210" s="152">
        <v>74700</v>
      </c>
      <c r="AG210" s="152">
        <f t="shared" si="74"/>
        <v>1042050</v>
      </c>
      <c r="AH210" s="152"/>
      <c r="AI210" s="152">
        <f t="shared" si="75"/>
        <v>1042050</v>
      </c>
      <c r="AJ210" s="152"/>
      <c r="AK210" s="152">
        <f t="shared" si="70"/>
        <v>1042050</v>
      </c>
      <c r="AL210" s="154"/>
      <c r="AM210" s="152">
        <f t="shared" si="86"/>
        <v>1042050</v>
      </c>
      <c r="AN210" s="152"/>
      <c r="AO210" s="152">
        <f t="shared" si="87"/>
        <v>1042050</v>
      </c>
      <c r="AP210" s="152">
        <v>100000</v>
      </c>
      <c r="AQ210" s="152">
        <f t="shared" si="84"/>
        <v>1142050</v>
      </c>
      <c r="AR210" s="152">
        <v>-5000</v>
      </c>
      <c r="AS210" s="152">
        <f t="shared" si="85"/>
        <v>1137050</v>
      </c>
      <c r="AT210" s="150"/>
      <c r="AU210" s="152">
        <f t="shared" si="88"/>
        <v>1137050</v>
      </c>
      <c r="AV210" s="152">
        <v>-11434</v>
      </c>
      <c r="AW210" s="152">
        <f t="shared" si="89"/>
        <v>1125616</v>
      </c>
    </row>
    <row r="211" spans="1:49" ht="16.5" customHeight="1">
      <c r="A211" s="257"/>
      <c r="B211" s="177" t="s">
        <v>390</v>
      </c>
      <c r="C211" s="168">
        <v>4040</v>
      </c>
      <c r="D211" s="174" t="s">
        <v>296</v>
      </c>
      <c r="E211" s="152">
        <v>54821</v>
      </c>
      <c r="F211" s="152"/>
      <c r="G211" s="180">
        <f aca="true" t="shared" si="94" ref="G211:G226">E211+F211</f>
        <v>54821</v>
      </c>
      <c r="H211" s="152"/>
      <c r="I211" s="180">
        <f aca="true" t="shared" si="95" ref="I211:I227">G211+H211</f>
        <v>54821</v>
      </c>
      <c r="J211" s="152"/>
      <c r="K211" s="180">
        <f aca="true" t="shared" si="96" ref="K211:K227">I211+J211</f>
        <v>54821</v>
      </c>
      <c r="L211" s="152"/>
      <c r="M211" s="180">
        <f aca="true" t="shared" si="97" ref="M211:M227">K211+L211</f>
        <v>54821</v>
      </c>
      <c r="N211" s="152"/>
      <c r="O211" s="152">
        <f t="shared" si="90"/>
        <v>54821</v>
      </c>
      <c r="P211" s="150"/>
      <c r="Q211" s="152">
        <f t="shared" si="91"/>
        <v>54821</v>
      </c>
      <c r="R211" s="152"/>
      <c r="S211" s="152">
        <f t="shared" si="92"/>
        <v>54821</v>
      </c>
      <c r="T211" s="152"/>
      <c r="U211" s="152">
        <f t="shared" si="93"/>
        <v>54821</v>
      </c>
      <c r="V211" s="152"/>
      <c r="W211" s="152">
        <v>85300</v>
      </c>
      <c r="X211" s="154"/>
      <c r="Y211" s="157">
        <f t="shared" si="71"/>
        <v>85300</v>
      </c>
      <c r="Z211" s="152"/>
      <c r="AA211" s="152">
        <f t="shared" si="72"/>
        <v>85300</v>
      </c>
      <c r="AB211" s="152"/>
      <c r="AC211" s="152">
        <f aca="true" t="shared" si="98" ref="AC211:AC274">AA211+AB211</f>
        <v>85300</v>
      </c>
      <c r="AD211" s="152"/>
      <c r="AE211" s="152">
        <f t="shared" si="73"/>
        <v>85300</v>
      </c>
      <c r="AF211" s="152"/>
      <c r="AG211" s="152">
        <f t="shared" si="74"/>
        <v>85300</v>
      </c>
      <c r="AH211" s="152"/>
      <c r="AI211" s="152">
        <f t="shared" si="75"/>
        <v>85300</v>
      </c>
      <c r="AJ211" s="152"/>
      <c r="AK211" s="152">
        <f aca="true" t="shared" si="99" ref="AK211:AK274">AI211+AJ211</f>
        <v>85300</v>
      </c>
      <c r="AL211" s="154"/>
      <c r="AM211" s="152">
        <f t="shared" si="86"/>
        <v>85300</v>
      </c>
      <c r="AN211" s="152"/>
      <c r="AO211" s="152">
        <f t="shared" si="87"/>
        <v>85300</v>
      </c>
      <c r="AP211" s="152"/>
      <c r="AQ211" s="152">
        <f t="shared" si="84"/>
        <v>85300</v>
      </c>
      <c r="AR211" s="152">
        <v>-1847</v>
      </c>
      <c r="AS211" s="152">
        <f t="shared" si="85"/>
        <v>83453</v>
      </c>
      <c r="AT211" s="150"/>
      <c r="AU211" s="152">
        <f t="shared" si="88"/>
        <v>83453</v>
      </c>
      <c r="AV211" s="152"/>
      <c r="AW211" s="152">
        <f t="shared" si="89"/>
        <v>83453</v>
      </c>
    </row>
    <row r="212" spans="1:49" ht="16.5" customHeight="1">
      <c r="A212" s="257"/>
      <c r="B212" s="176" t="s">
        <v>391</v>
      </c>
      <c r="C212" s="168">
        <v>4110</v>
      </c>
      <c r="D212" s="174" t="s">
        <v>297</v>
      </c>
      <c r="E212" s="152">
        <v>149000</v>
      </c>
      <c r="F212" s="152"/>
      <c r="G212" s="180">
        <f t="shared" si="94"/>
        <v>149000</v>
      </c>
      <c r="H212" s="152"/>
      <c r="I212" s="180">
        <f t="shared" si="95"/>
        <v>149000</v>
      </c>
      <c r="J212" s="152"/>
      <c r="K212" s="180">
        <f t="shared" si="96"/>
        <v>149000</v>
      </c>
      <c r="L212" s="152"/>
      <c r="M212" s="180">
        <f t="shared" si="97"/>
        <v>149000</v>
      </c>
      <c r="N212" s="152"/>
      <c r="O212" s="152">
        <f t="shared" si="90"/>
        <v>149000</v>
      </c>
      <c r="P212" s="150"/>
      <c r="Q212" s="152">
        <f t="shared" si="91"/>
        <v>149000</v>
      </c>
      <c r="R212" s="152"/>
      <c r="S212" s="152">
        <f t="shared" si="92"/>
        <v>149000</v>
      </c>
      <c r="T212" s="152">
        <v>5000</v>
      </c>
      <c r="U212" s="152">
        <f t="shared" si="93"/>
        <v>154000</v>
      </c>
      <c r="V212" s="152">
        <v>1290</v>
      </c>
      <c r="W212" s="152">
        <v>175900</v>
      </c>
      <c r="X212" s="154"/>
      <c r="Y212" s="157">
        <f t="shared" si="71"/>
        <v>175900</v>
      </c>
      <c r="Z212" s="152"/>
      <c r="AA212" s="152">
        <f t="shared" si="72"/>
        <v>175900</v>
      </c>
      <c r="AB212" s="152"/>
      <c r="AC212" s="152">
        <f t="shared" si="98"/>
        <v>175900</v>
      </c>
      <c r="AD212" s="152"/>
      <c r="AE212" s="152">
        <f t="shared" si="73"/>
        <v>175900</v>
      </c>
      <c r="AF212" s="152">
        <v>15300</v>
      </c>
      <c r="AG212" s="152">
        <f t="shared" si="74"/>
        <v>191200</v>
      </c>
      <c r="AH212" s="152"/>
      <c r="AI212" s="152">
        <f t="shared" si="75"/>
        <v>191200</v>
      </c>
      <c r="AJ212" s="152"/>
      <c r="AK212" s="152">
        <f t="shared" si="99"/>
        <v>191200</v>
      </c>
      <c r="AL212" s="154"/>
      <c r="AM212" s="152">
        <f t="shared" si="86"/>
        <v>191200</v>
      </c>
      <c r="AN212" s="152"/>
      <c r="AO212" s="152">
        <f t="shared" si="87"/>
        <v>191200</v>
      </c>
      <c r="AP212" s="152">
        <v>-1500</v>
      </c>
      <c r="AQ212" s="152">
        <f t="shared" si="84"/>
        <v>189700</v>
      </c>
      <c r="AR212" s="152">
        <v>-7300</v>
      </c>
      <c r="AS212" s="152">
        <f t="shared" si="85"/>
        <v>182400</v>
      </c>
      <c r="AT212" s="150"/>
      <c r="AU212" s="152">
        <f t="shared" si="88"/>
        <v>182400</v>
      </c>
      <c r="AV212" s="152">
        <v>-10000</v>
      </c>
      <c r="AW212" s="152">
        <f t="shared" si="89"/>
        <v>172400</v>
      </c>
    </row>
    <row r="213" spans="1:49" ht="16.5" customHeight="1">
      <c r="A213" s="257"/>
      <c r="B213" s="150"/>
      <c r="C213" s="168">
        <v>4120</v>
      </c>
      <c r="D213" s="174" t="s">
        <v>298</v>
      </c>
      <c r="E213" s="152">
        <v>21000</v>
      </c>
      <c r="F213" s="152"/>
      <c r="G213" s="180">
        <f t="shared" si="94"/>
        <v>21000</v>
      </c>
      <c r="H213" s="152"/>
      <c r="I213" s="180">
        <f t="shared" si="95"/>
        <v>21000</v>
      </c>
      <c r="J213" s="152"/>
      <c r="K213" s="180">
        <f t="shared" si="96"/>
        <v>21000</v>
      </c>
      <c r="L213" s="152"/>
      <c r="M213" s="180">
        <f t="shared" si="97"/>
        <v>21000</v>
      </c>
      <c r="N213" s="152"/>
      <c r="O213" s="152">
        <f t="shared" si="90"/>
        <v>21000</v>
      </c>
      <c r="P213" s="150"/>
      <c r="Q213" s="152">
        <f t="shared" si="91"/>
        <v>21000</v>
      </c>
      <c r="R213" s="152"/>
      <c r="S213" s="152">
        <f t="shared" si="92"/>
        <v>21000</v>
      </c>
      <c r="T213" s="152"/>
      <c r="U213" s="152">
        <f t="shared" si="93"/>
        <v>21000</v>
      </c>
      <c r="V213" s="152">
        <v>63</v>
      </c>
      <c r="W213" s="152">
        <v>28300</v>
      </c>
      <c r="X213" s="154"/>
      <c r="Y213" s="157">
        <f t="shared" si="71"/>
        <v>28300</v>
      </c>
      <c r="Z213" s="152"/>
      <c r="AA213" s="152">
        <f t="shared" si="72"/>
        <v>28300</v>
      </c>
      <c r="AB213" s="152"/>
      <c r="AC213" s="152">
        <f t="shared" si="98"/>
        <v>28300</v>
      </c>
      <c r="AD213" s="152"/>
      <c r="AE213" s="152">
        <f t="shared" si="73"/>
        <v>28300</v>
      </c>
      <c r="AF213" s="152">
        <v>3000</v>
      </c>
      <c r="AG213" s="152">
        <f t="shared" si="74"/>
        <v>31300</v>
      </c>
      <c r="AH213" s="152"/>
      <c r="AI213" s="152">
        <f t="shared" si="75"/>
        <v>31300</v>
      </c>
      <c r="AJ213" s="152"/>
      <c r="AK213" s="152">
        <f t="shared" si="99"/>
        <v>31300</v>
      </c>
      <c r="AL213" s="154"/>
      <c r="AM213" s="152">
        <f t="shared" si="86"/>
        <v>31300</v>
      </c>
      <c r="AN213" s="152"/>
      <c r="AO213" s="152">
        <f t="shared" si="87"/>
        <v>31300</v>
      </c>
      <c r="AP213" s="152">
        <v>-1000</v>
      </c>
      <c r="AQ213" s="152">
        <f t="shared" si="84"/>
        <v>30300</v>
      </c>
      <c r="AR213" s="152"/>
      <c r="AS213" s="152">
        <f t="shared" si="85"/>
        <v>30300</v>
      </c>
      <c r="AT213" s="150"/>
      <c r="AU213" s="152">
        <f t="shared" si="88"/>
        <v>30300</v>
      </c>
      <c r="AV213" s="152"/>
      <c r="AW213" s="152">
        <f t="shared" si="89"/>
        <v>30300</v>
      </c>
    </row>
    <row r="214" spans="1:49" ht="16.5" customHeight="1">
      <c r="A214" s="257"/>
      <c r="B214" s="150"/>
      <c r="C214" s="168">
        <v>4170</v>
      </c>
      <c r="D214" s="174"/>
      <c r="E214" s="152"/>
      <c r="F214" s="152"/>
      <c r="G214" s="180"/>
      <c r="H214" s="152"/>
      <c r="I214" s="180"/>
      <c r="J214" s="152"/>
      <c r="K214" s="180"/>
      <c r="L214" s="152"/>
      <c r="M214" s="180"/>
      <c r="N214" s="152"/>
      <c r="O214" s="152"/>
      <c r="P214" s="150"/>
      <c r="Q214" s="152"/>
      <c r="R214" s="152"/>
      <c r="S214" s="152"/>
      <c r="T214" s="152"/>
      <c r="U214" s="152"/>
      <c r="V214" s="152"/>
      <c r="W214" s="152"/>
      <c r="X214" s="154"/>
      <c r="Y214" s="157"/>
      <c r="Z214" s="152"/>
      <c r="AA214" s="152"/>
      <c r="AB214" s="152"/>
      <c r="AC214" s="152"/>
      <c r="AD214" s="152"/>
      <c r="AE214" s="152"/>
      <c r="AF214" s="152"/>
      <c r="AG214" s="152"/>
      <c r="AH214" s="152"/>
      <c r="AI214" s="152"/>
      <c r="AJ214" s="152"/>
      <c r="AK214" s="152"/>
      <c r="AL214" s="154"/>
      <c r="AM214" s="152"/>
      <c r="AN214" s="152"/>
      <c r="AO214" s="152"/>
      <c r="AP214" s="152"/>
      <c r="AQ214" s="152"/>
      <c r="AR214" s="152"/>
      <c r="AS214" s="152"/>
      <c r="AT214" s="150"/>
      <c r="AU214" s="152">
        <v>0</v>
      </c>
      <c r="AV214" s="152">
        <v>1434</v>
      </c>
      <c r="AW214" s="152">
        <f t="shared" si="89"/>
        <v>1434</v>
      </c>
    </row>
    <row r="215" spans="1:49" ht="16.5" customHeight="1">
      <c r="A215" s="257"/>
      <c r="B215" s="150"/>
      <c r="C215" s="168">
        <v>4210</v>
      </c>
      <c r="D215" s="174" t="s">
        <v>300</v>
      </c>
      <c r="E215" s="152"/>
      <c r="F215" s="152"/>
      <c r="G215" s="180"/>
      <c r="H215" s="152"/>
      <c r="I215" s="180"/>
      <c r="J215" s="152"/>
      <c r="K215" s="180"/>
      <c r="L215" s="152"/>
      <c r="M215" s="180"/>
      <c r="N215" s="152"/>
      <c r="O215" s="152"/>
      <c r="P215" s="150"/>
      <c r="Q215" s="152"/>
      <c r="R215" s="152"/>
      <c r="S215" s="180" t="e">
        <f>#REF!+#REF!</f>
        <v>#REF!</v>
      </c>
      <c r="T215" s="152">
        <v>34333</v>
      </c>
      <c r="U215" s="180">
        <v>49833</v>
      </c>
      <c r="V215" s="152">
        <v>3000</v>
      </c>
      <c r="W215" s="152">
        <v>1400</v>
      </c>
      <c r="X215" s="154">
        <v>3000</v>
      </c>
      <c r="Y215" s="157">
        <f aca="true" t="shared" si="100" ref="Y215:Y275">W215+X215</f>
        <v>4400</v>
      </c>
      <c r="Z215" s="152">
        <v>1000</v>
      </c>
      <c r="AA215" s="152">
        <f aca="true" t="shared" si="101" ref="AA215:AA275">Y215+Z215</f>
        <v>5400</v>
      </c>
      <c r="AB215" s="152"/>
      <c r="AC215" s="152">
        <f t="shared" si="98"/>
        <v>5400</v>
      </c>
      <c r="AD215" s="152"/>
      <c r="AE215" s="152">
        <f aca="true" t="shared" si="102" ref="AE215:AE275">AC215+AD215</f>
        <v>5400</v>
      </c>
      <c r="AF215" s="152"/>
      <c r="AG215" s="152">
        <f aca="true" t="shared" si="103" ref="AG215:AG275">AE215+AF215</f>
        <v>5400</v>
      </c>
      <c r="AH215" s="152"/>
      <c r="AI215" s="152">
        <f aca="true" t="shared" si="104" ref="AI215:AI278">AG215+AH215</f>
        <v>5400</v>
      </c>
      <c r="AJ215" s="152"/>
      <c r="AK215" s="152">
        <f t="shared" si="99"/>
        <v>5400</v>
      </c>
      <c r="AL215" s="154"/>
      <c r="AM215" s="152">
        <f t="shared" si="86"/>
        <v>5400</v>
      </c>
      <c r="AN215" s="152"/>
      <c r="AO215" s="152">
        <f t="shared" si="87"/>
        <v>5400</v>
      </c>
      <c r="AP215" s="152"/>
      <c r="AQ215" s="152">
        <f t="shared" si="84"/>
        <v>5400</v>
      </c>
      <c r="AR215" s="152">
        <v>2624</v>
      </c>
      <c r="AS215" s="152">
        <f t="shared" si="85"/>
        <v>8024</v>
      </c>
      <c r="AT215" s="150"/>
      <c r="AU215" s="152">
        <f t="shared" si="88"/>
        <v>8024</v>
      </c>
      <c r="AV215" s="152">
        <v>27518</v>
      </c>
      <c r="AW215" s="152">
        <f t="shared" si="89"/>
        <v>35542</v>
      </c>
    </row>
    <row r="216" spans="1:49" ht="16.5" customHeight="1">
      <c r="A216" s="257"/>
      <c r="B216" s="150"/>
      <c r="C216" s="168">
        <v>4240</v>
      </c>
      <c r="D216" s="174" t="s">
        <v>392</v>
      </c>
      <c r="E216" s="152">
        <v>2000</v>
      </c>
      <c r="F216" s="152"/>
      <c r="G216" s="180">
        <f t="shared" si="94"/>
        <v>2000</v>
      </c>
      <c r="H216" s="152"/>
      <c r="I216" s="180">
        <f t="shared" si="95"/>
        <v>2000</v>
      </c>
      <c r="J216" s="152"/>
      <c r="K216" s="180">
        <f t="shared" si="96"/>
        <v>2000</v>
      </c>
      <c r="L216" s="152"/>
      <c r="M216" s="180">
        <f t="shared" si="97"/>
        <v>2000</v>
      </c>
      <c r="N216" s="152"/>
      <c r="O216" s="152">
        <f t="shared" si="90"/>
        <v>2000</v>
      </c>
      <c r="P216" s="150"/>
      <c r="Q216" s="152">
        <f t="shared" si="91"/>
        <v>2000</v>
      </c>
      <c r="R216" s="152"/>
      <c r="S216" s="152">
        <f t="shared" si="92"/>
        <v>2000</v>
      </c>
      <c r="T216" s="152">
        <v>17167</v>
      </c>
      <c r="U216" s="152">
        <f t="shared" si="93"/>
        <v>19167</v>
      </c>
      <c r="V216" s="152"/>
      <c r="W216" s="152">
        <v>100</v>
      </c>
      <c r="X216" s="154"/>
      <c r="Y216" s="157">
        <f t="shared" si="100"/>
        <v>100</v>
      </c>
      <c r="Z216" s="152"/>
      <c r="AA216" s="152">
        <f t="shared" si="101"/>
        <v>100</v>
      </c>
      <c r="AB216" s="152"/>
      <c r="AC216" s="152">
        <f t="shared" si="98"/>
        <v>100</v>
      </c>
      <c r="AD216" s="152"/>
      <c r="AE216" s="152">
        <f t="shared" si="102"/>
        <v>100</v>
      </c>
      <c r="AF216" s="152"/>
      <c r="AG216" s="152">
        <f t="shared" si="103"/>
        <v>100</v>
      </c>
      <c r="AH216" s="152"/>
      <c r="AI216" s="152">
        <f t="shared" si="104"/>
        <v>100</v>
      </c>
      <c r="AJ216" s="152"/>
      <c r="AK216" s="152">
        <f t="shared" si="99"/>
        <v>100</v>
      </c>
      <c r="AL216" s="154"/>
      <c r="AM216" s="152">
        <f t="shared" si="86"/>
        <v>100</v>
      </c>
      <c r="AN216" s="152"/>
      <c r="AO216" s="152">
        <f t="shared" si="87"/>
        <v>100</v>
      </c>
      <c r="AP216" s="152"/>
      <c r="AQ216" s="152">
        <f t="shared" si="84"/>
        <v>100</v>
      </c>
      <c r="AR216" s="152"/>
      <c r="AS216" s="152">
        <f t="shared" si="85"/>
        <v>100</v>
      </c>
      <c r="AT216" s="150"/>
      <c r="AU216" s="152">
        <f t="shared" si="88"/>
        <v>100</v>
      </c>
      <c r="AV216" s="152"/>
      <c r="AW216" s="152">
        <f t="shared" si="89"/>
        <v>100</v>
      </c>
    </row>
    <row r="217" spans="1:49" ht="16.5" customHeight="1">
      <c r="A217" s="257"/>
      <c r="B217" s="150"/>
      <c r="C217" s="168">
        <v>4260</v>
      </c>
      <c r="D217" s="174" t="s">
        <v>302</v>
      </c>
      <c r="E217" s="152">
        <v>17500</v>
      </c>
      <c r="F217" s="152"/>
      <c r="G217" s="180">
        <f t="shared" si="94"/>
        <v>17500</v>
      </c>
      <c r="H217" s="152"/>
      <c r="I217" s="180">
        <f t="shared" si="95"/>
        <v>17500</v>
      </c>
      <c r="J217" s="152"/>
      <c r="K217" s="180">
        <f t="shared" si="96"/>
        <v>17500</v>
      </c>
      <c r="L217" s="152"/>
      <c r="M217" s="180">
        <f t="shared" si="97"/>
        <v>17500</v>
      </c>
      <c r="N217" s="152">
        <v>2000</v>
      </c>
      <c r="O217" s="152">
        <f t="shared" si="90"/>
        <v>19500</v>
      </c>
      <c r="P217" s="150"/>
      <c r="Q217" s="152">
        <f t="shared" si="91"/>
        <v>19500</v>
      </c>
      <c r="R217" s="152"/>
      <c r="S217" s="152">
        <f t="shared" si="92"/>
        <v>19500</v>
      </c>
      <c r="T217" s="152"/>
      <c r="U217" s="152">
        <f t="shared" si="93"/>
        <v>19500</v>
      </c>
      <c r="V217" s="152"/>
      <c r="W217" s="152">
        <v>5000</v>
      </c>
      <c r="X217" s="154">
        <v>16000</v>
      </c>
      <c r="Y217" s="157">
        <f t="shared" si="100"/>
        <v>21000</v>
      </c>
      <c r="Z217" s="152"/>
      <c r="AA217" s="152">
        <f t="shared" si="101"/>
        <v>21000</v>
      </c>
      <c r="AB217" s="152"/>
      <c r="AC217" s="152">
        <f t="shared" si="98"/>
        <v>21000</v>
      </c>
      <c r="AD217" s="152"/>
      <c r="AE217" s="152">
        <f t="shared" si="102"/>
        <v>21000</v>
      </c>
      <c r="AF217" s="152"/>
      <c r="AG217" s="152">
        <f t="shared" si="103"/>
        <v>21000</v>
      </c>
      <c r="AH217" s="152"/>
      <c r="AI217" s="152">
        <f t="shared" si="104"/>
        <v>21000</v>
      </c>
      <c r="AJ217" s="152"/>
      <c r="AK217" s="152">
        <f t="shared" si="99"/>
        <v>21000</v>
      </c>
      <c r="AL217" s="154"/>
      <c r="AM217" s="152">
        <f t="shared" si="86"/>
        <v>21000</v>
      </c>
      <c r="AN217" s="152"/>
      <c r="AO217" s="152">
        <f t="shared" si="87"/>
        <v>21000</v>
      </c>
      <c r="AP217" s="152"/>
      <c r="AQ217" s="152">
        <f t="shared" si="84"/>
        <v>21000</v>
      </c>
      <c r="AR217" s="152">
        <v>4000</v>
      </c>
      <c r="AS217" s="152">
        <f t="shared" si="85"/>
        <v>25000</v>
      </c>
      <c r="AT217" s="150"/>
      <c r="AU217" s="152">
        <f t="shared" si="88"/>
        <v>25000</v>
      </c>
      <c r="AV217" s="152"/>
      <c r="AW217" s="152">
        <f t="shared" si="89"/>
        <v>25000</v>
      </c>
    </row>
    <row r="218" spans="1:49" ht="16.5" customHeight="1">
      <c r="A218" s="257"/>
      <c r="B218" s="150"/>
      <c r="C218" s="179">
        <v>4270</v>
      </c>
      <c r="D218" s="177" t="s">
        <v>369</v>
      </c>
      <c r="E218" s="152"/>
      <c r="F218" s="152"/>
      <c r="G218" s="180"/>
      <c r="H218" s="152"/>
      <c r="I218" s="180"/>
      <c r="J218" s="152"/>
      <c r="K218" s="180"/>
      <c r="L218" s="152"/>
      <c r="M218" s="180"/>
      <c r="N218" s="152"/>
      <c r="O218" s="152"/>
      <c r="P218" s="150"/>
      <c r="Q218" s="152"/>
      <c r="R218" s="152"/>
      <c r="S218" s="152"/>
      <c r="T218" s="152"/>
      <c r="U218" s="152"/>
      <c r="V218" s="152"/>
      <c r="W218" s="152"/>
      <c r="X218" s="154"/>
      <c r="Y218" s="157"/>
      <c r="Z218" s="152"/>
      <c r="AA218" s="152"/>
      <c r="AB218" s="152"/>
      <c r="AC218" s="152"/>
      <c r="AD218" s="152"/>
      <c r="AE218" s="152"/>
      <c r="AF218" s="152"/>
      <c r="AG218" s="152"/>
      <c r="AH218" s="152"/>
      <c r="AI218" s="152"/>
      <c r="AJ218" s="152"/>
      <c r="AK218" s="152"/>
      <c r="AL218" s="154"/>
      <c r="AM218" s="152"/>
      <c r="AN218" s="152"/>
      <c r="AO218" s="180" t="e">
        <f>#REF!+#REF!</f>
        <v>#REF!</v>
      </c>
      <c r="AP218" s="152">
        <v>55000</v>
      </c>
      <c r="AQ218" s="180">
        <v>135100</v>
      </c>
      <c r="AR218" s="152"/>
      <c r="AS218" s="152">
        <f t="shared" si="85"/>
        <v>135100</v>
      </c>
      <c r="AT218" s="150"/>
      <c r="AU218" s="152">
        <f t="shared" si="88"/>
        <v>135100</v>
      </c>
      <c r="AV218" s="152">
        <v>-100</v>
      </c>
      <c r="AW218" s="152">
        <f t="shared" si="89"/>
        <v>135000</v>
      </c>
    </row>
    <row r="219" spans="1:49" ht="16.5" customHeight="1">
      <c r="A219" s="257"/>
      <c r="B219" s="150"/>
      <c r="C219" s="168">
        <v>4280</v>
      </c>
      <c r="D219" s="177" t="s">
        <v>304</v>
      </c>
      <c r="E219" s="152"/>
      <c r="F219" s="152"/>
      <c r="G219" s="180"/>
      <c r="H219" s="152">
        <v>15000</v>
      </c>
      <c r="I219" s="180">
        <f t="shared" si="95"/>
        <v>15000</v>
      </c>
      <c r="J219" s="152"/>
      <c r="K219" s="180">
        <f t="shared" si="96"/>
        <v>15000</v>
      </c>
      <c r="L219" s="152"/>
      <c r="M219" s="180">
        <f t="shared" si="97"/>
        <v>15000</v>
      </c>
      <c r="N219" s="152"/>
      <c r="O219" s="152">
        <f t="shared" si="90"/>
        <v>15000</v>
      </c>
      <c r="P219" s="150"/>
      <c r="Q219" s="152">
        <f t="shared" si="91"/>
        <v>15000</v>
      </c>
      <c r="R219" s="152"/>
      <c r="S219" s="152">
        <f t="shared" si="92"/>
        <v>15000</v>
      </c>
      <c r="T219" s="152"/>
      <c r="U219" s="152">
        <f t="shared" si="93"/>
        <v>15000</v>
      </c>
      <c r="V219" s="152"/>
      <c r="W219" s="152">
        <v>100</v>
      </c>
      <c r="X219" s="154">
        <v>2200</v>
      </c>
      <c r="Y219" s="157">
        <f t="shared" si="100"/>
        <v>2300</v>
      </c>
      <c r="Z219" s="152"/>
      <c r="AA219" s="152">
        <f t="shared" si="101"/>
        <v>2300</v>
      </c>
      <c r="AB219" s="152"/>
      <c r="AC219" s="152">
        <f t="shared" si="98"/>
        <v>2300</v>
      </c>
      <c r="AD219" s="152"/>
      <c r="AE219" s="152">
        <f t="shared" si="102"/>
        <v>2300</v>
      </c>
      <c r="AF219" s="152"/>
      <c r="AG219" s="152">
        <f t="shared" si="103"/>
        <v>2300</v>
      </c>
      <c r="AH219" s="152"/>
      <c r="AI219" s="152">
        <f t="shared" si="104"/>
        <v>2300</v>
      </c>
      <c r="AJ219" s="152"/>
      <c r="AK219" s="152">
        <f t="shared" si="99"/>
        <v>2300</v>
      </c>
      <c r="AL219" s="154"/>
      <c r="AM219" s="152">
        <f t="shared" si="86"/>
        <v>2300</v>
      </c>
      <c r="AN219" s="152"/>
      <c r="AO219" s="152">
        <f t="shared" si="87"/>
        <v>2300</v>
      </c>
      <c r="AP219" s="152"/>
      <c r="AQ219" s="152">
        <f t="shared" si="84"/>
        <v>2300</v>
      </c>
      <c r="AR219" s="152"/>
      <c r="AS219" s="152">
        <f t="shared" si="85"/>
        <v>2300</v>
      </c>
      <c r="AT219" s="150"/>
      <c r="AU219" s="152">
        <f t="shared" si="88"/>
        <v>2300</v>
      </c>
      <c r="AV219" s="152"/>
      <c r="AW219" s="152">
        <f t="shared" si="89"/>
        <v>2300</v>
      </c>
    </row>
    <row r="220" spans="1:49" ht="16.5" customHeight="1">
      <c r="A220" s="257"/>
      <c r="B220" s="150"/>
      <c r="C220" s="168">
        <v>4300</v>
      </c>
      <c r="D220" s="174" t="s">
        <v>284</v>
      </c>
      <c r="E220" s="152">
        <v>7000</v>
      </c>
      <c r="F220" s="152"/>
      <c r="G220" s="180">
        <f t="shared" si="94"/>
        <v>7000</v>
      </c>
      <c r="H220" s="152">
        <v>10920</v>
      </c>
      <c r="I220" s="180">
        <f t="shared" si="95"/>
        <v>17920</v>
      </c>
      <c r="J220" s="152"/>
      <c r="K220" s="180">
        <f t="shared" si="96"/>
        <v>17920</v>
      </c>
      <c r="L220" s="152"/>
      <c r="M220" s="180">
        <f t="shared" si="97"/>
        <v>17920</v>
      </c>
      <c r="N220" s="152">
        <v>-3000</v>
      </c>
      <c r="O220" s="152">
        <f t="shared" si="90"/>
        <v>14920</v>
      </c>
      <c r="P220" s="150"/>
      <c r="Q220" s="152">
        <f t="shared" si="91"/>
        <v>14920</v>
      </c>
      <c r="R220" s="152"/>
      <c r="S220" s="152">
        <f t="shared" si="92"/>
        <v>14920</v>
      </c>
      <c r="T220" s="152"/>
      <c r="U220" s="152">
        <f t="shared" si="93"/>
        <v>14920</v>
      </c>
      <c r="V220" s="152"/>
      <c r="W220" s="152">
        <v>1000</v>
      </c>
      <c r="X220" s="154">
        <v>3500</v>
      </c>
      <c r="Y220" s="157">
        <f t="shared" si="100"/>
        <v>4500</v>
      </c>
      <c r="Z220" s="152"/>
      <c r="AA220" s="152">
        <f t="shared" si="101"/>
        <v>4500</v>
      </c>
      <c r="AB220" s="152"/>
      <c r="AC220" s="152">
        <f t="shared" si="98"/>
        <v>4500</v>
      </c>
      <c r="AD220" s="152"/>
      <c r="AE220" s="152">
        <f t="shared" si="102"/>
        <v>4500</v>
      </c>
      <c r="AF220" s="152"/>
      <c r="AG220" s="152">
        <f t="shared" si="103"/>
        <v>4500</v>
      </c>
      <c r="AH220" s="152"/>
      <c r="AI220" s="152">
        <f t="shared" si="104"/>
        <v>4500</v>
      </c>
      <c r="AJ220" s="152"/>
      <c r="AK220" s="152">
        <f t="shared" si="99"/>
        <v>4500</v>
      </c>
      <c r="AL220" s="154"/>
      <c r="AM220" s="152">
        <f t="shared" si="86"/>
        <v>4500</v>
      </c>
      <c r="AN220" s="152"/>
      <c r="AO220" s="152">
        <f t="shared" si="87"/>
        <v>4500</v>
      </c>
      <c r="AP220" s="152"/>
      <c r="AQ220" s="152">
        <f t="shared" si="84"/>
        <v>4500</v>
      </c>
      <c r="AR220" s="152"/>
      <c r="AS220" s="152">
        <f t="shared" si="85"/>
        <v>4500</v>
      </c>
      <c r="AT220" s="150"/>
      <c r="AU220" s="152">
        <f t="shared" si="88"/>
        <v>4500</v>
      </c>
      <c r="AV220" s="152"/>
      <c r="AW220" s="152">
        <f t="shared" si="89"/>
        <v>4500</v>
      </c>
    </row>
    <row r="221" spans="1:49" ht="16.5" customHeight="1">
      <c r="A221" s="257"/>
      <c r="B221" s="150"/>
      <c r="C221" s="168">
        <v>4350</v>
      </c>
      <c r="D221" s="174" t="s">
        <v>305</v>
      </c>
      <c r="E221" s="152"/>
      <c r="F221" s="152"/>
      <c r="G221" s="180"/>
      <c r="H221" s="152"/>
      <c r="I221" s="180"/>
      <c r="J221" s="152"/>
      <c r="K221" s="180"/>
      <c r="L221" s="152"/>
      <c r="M221" s="180"/>
      <c r="N221" s="152"/>
      <c r="O221" s="152"/>
      <c r="P221" s="150"/>
      <c r="Q221" s="152"/>
      <c r="R221" s="152"/>
      <c r="S221" s="152"/>
      <c r="T221" s="152"/>
      <c r="U221" s="152"/>
      <c r="V221" s="152"/>
      <c r="W221" s="152">
        <v>200</v>
      </c>
      <c r="X221" s="154">
        <v>500</v>
      </c>
      <c r="Y221" s="157">
        <f t="shared" si="100"/>
        <v>700</v>
      </c>
      <c r="Z221" s="152"/>
      <c r="AA221" s="152">
        <f t="shared" si="101"/>
        <v>700</v>
      </c>
      <c r="AB221" s="152"/>
      <c r="AC221" s="152">
        <f t="shared" si="98"/>
        <v>700</v>
      </c>
      <c r="AD221" s="152"/>
      <c r="AE221" s="152">
        <f t="shared" si="102"/>
        <v>700</v>
      </c>
      <c r="AF221" s="152"/>
      <c r="AG221" s="152">
        <f t="shared" si="103"/>
        <v>700</v>
      </c>
      <c r="AH221" s="152"/>
      <c r="AI221" s="152">
        <f t="shared" si="104"/>
        <v>700</v>
      </c>
      <c r="AJ221" s="152"/>
      <c r="AK221" s="152">
        <f t="shared" si="99"/>
        <v>700</v>
      </c>
      <c r="AL221" s="154"/>
      <c r="AM221" s="152">
        <f t="shared" si="86"/>
        <v>700</v>
      </c>
      <c r="AN221" s="152"/>
      <c r="AO221" s="152">
        <f t="shared" si="87"/>
        <v>700</v>
      </c>
      <c r="AP221" s="152"/>
      <c r="AQ221" s="152">
        <f t="shared" si="84"/>
        <v>700</v>
      </c>
      <c r="AR221" s="152">
        <v>-400</v>
      </c>
      <c r="AS221" s="152">
        <f t="shared" si="85"/>
        <v>300</v>
      </c>
      <c r="AT221" s="150"/>
      <c r="AU221" s="152">
        <f t="shared" si="88"/>
        <v>300</v>
      </c>
      <c r="AV221" s="152"/>
      <c r="AW221" s="152">
        <f t="shared" si="89"/>
        <v>300</v>
      </c>
    </row>
    <row r="222" spans="1:49" ht="16.5" customHeight="1">
      <c r="A222" s="257"/>
      <c r="B222" s="150"/>
      <c r="C222" s="168">
        <v>4370</v>
      </c>
      <c r="D222" s="177" t="s">
        <v>307</v>
      </c>
      <c r="E222" s="152">
        <v>1500</v>
      </c>
      <c r="F222" s="152"/>
      <c r="G222" s="180">
        <f t="shared" si="94"/>
        <v>1500</v>
      </c>
      <c r="H222" s="152"/>
      <c r="I222" s="180">
        <f t="shared" si="95"/>
        <v>1500</v>
      </c>
      <c r="J222" s="152"/>
      <c r="K222" s="180">
        <f t="shared" si="96"/>
        <v>1500</v>
      </c>
      <c r="L222" s="152"/>
      <c r="M222" s="180">
        <f t="shared" si="97"/>
        <v>1500</v>
      </c>
      <c r="N222" s="152"/>
      <c r="O222" s="152">
        <f t="shared" si="90"/>
        <v>1500</v>
      </c>
      <c r="P222" s="150"/>
      <c r="Q222" s="152">
        <f t="shared" si="91"/>
        <v>1500</v>
      </c>
      <c r="R222" s="152"/>
      <c r="S222" s="152">
        <f t="shared" si="92"/>
        <v>1500</v>
      </c>
      <c r="T222" s="152"/>
      <c r="U222" s="152">
        <f t="shared" si="93"/>
        <v>1500</v>
      </c>
      <c r="V222" s="152"/>
      <c r="W222" s="152">
        <v>800</v>
      </c>
      <c r="X222" s="154">
        <v>1000</v>
      </c>
      <c r="Y222" s="157">
        <f t="shared" si="100"/>
        <v>1800</v>
      </c>
      <c r="Z222" s="152"/>
      <c r="AA222" s="152">
        <f t="shared" si="101"/>
        <v>1800</v>
      </c>
      <c r="AB222" s="152"/>
      <c r="AC222" s="152">
        <f t="shared" si="98"/>
        <v>1800</v>
      </c>
      <c r="AD222" s="152"/>
      <c r="AE222" s="152">
        <f t="shared" si="102"/>
        <v>1800</v>
      </c>
      <c r="AF222" s="152"/>
      <c r="AG222" s="152">
        <f t="shared" si="103"/>
        <v>1800</v>
      </c>
      <c r="AH222" s="152"/>
      <c r="AI222" s="152">
        <f t="shared" si="104"/>
        <v>1800</v>
      </c>
      <c r="AJ222" s="152"/>
      <c r="AK222" s="152">
        <f t="shared" si="99"/>
        <v>1800</v>
      </c>
      <c r="AL222" s="154"/>
      <c r="AM222" s="152">
        <f t="shared" si="86"/>
        <v>1800</v>
      </c>
      <c r="AN222" s="152"/>
      <c r="AO222" s="152">
        <f t="shared" si="87"/>
        <v>1800</v>
      </c>
      <c r="AP222" s="152"/>
      <c r="AQ222" s="152">
        <f t="shared" si="84"/>
        <v>1800</v>
      </c>
      <c r="AR222" s="152">
        <v>-400</v>
      </c>
      <c r="AS222" s="152">
        <f t="shared" si="85"/>
        <v>1400</v>
      </c>
      <c r="AT222" s="150"/>
      <c r="AU222" s="152">
        <f t="shared" si="88"/>
        <v>1400</v>
      </c>
      <c r="AV222" s="152"/>
      <c r="AW222" s="152">
        <f t="shared" si="89"/>
        <v>1400</v>
      </c>
    </row>
    <row r="223" spans="1:49" ht="16.5" customHeight="1">
      <c r="A223" s="257"/>
      <c r="B223" s="150"/>
      <c r="C223" s="168">
        <v>4410</v>
      </c>
      <c r="D223" s="174" t="s">
        <v>347</v>
      </c>
      <c r="E223" s="152"/>
      <c r="F223" s="152"/>
      <c r="G223" s="180"/>
      <c r="H223" s="152"/>
      <c r="I223" s="180"/>
      <c r="J223" s="152"/>
      <c r="K223" s="180"/>
      <c r="L223" s="152"/>
      <c r="M223" s="180"/>
      <c r="N223" s="152"/>
      <c r="O223" s="152"/>
      <c r="P223" s="150"/>
      <c r="Q223" s="152"/>
      <c r="R223" s="152"/>
      <c r="S223" s="152"/>
      <c r="T223" s="152"/>
      <c r="U223" s="152"/>
      <c r="V223" s="152"/>
      <c r="W223" s="152">
        <v>100</v>
      </c>
      <c r="X223" s="154"/>
      <c r="Y223" s="157">
        <f t="shared" si="100"/>
        <v>100</v>
      </c>
      <c r="Z223" s="152"/>
      <c r="AA223" s="152">
        <f t="shared" si="101"/>
        <v>100</v>
      </c>
      <c r="AB223" s="152"/>
      <c r="AC223" s="152">
        <f t="shared" si="98"/>
        <v>100</v>
      </c>
      <c r="AD223" s="152"/>
      <c r="AE223" s="152">
        <f t="shared" si="102"/>
        <v>100</v>
      </c>
      <c r="AF223" s="152"/>
      <c r="AG223" s="152">
        <f t="shared" si="103"/>
        <v>100</v>
      </c>
      <c r="AH223" s="152"/>
      <c r="AI223" s="152">
        <f t="shared" si="104"/>
        <v>100</v>
      </c>
      <c r="AJ223" s="152"/>
      <c r="AK223" s="152">
        <f t="shared" si="99"/>
        <v>100</v>
      </c>
      <c r="AL223" s="154"/>
      <c r="AM223" s="152">
        <f t="shared" si="86"/>
        <v>100</v>
      </c>
      <c r="AN223" s="152"/>
      <c r="AO223" s="152">
        <f t="shared" si="87"/>
        <v>100</v>
      </c>
      <c r="AP223" s="152"/>
      <c r="AQ223" s="152">
        <f t="shared" si="84"/>
        <v>100</v>
      </c>
      <c r="AR223" s="152">
        <v>500</v>
      </c>
      <c r="AS223" s="152">
        <f t="shared" si="85"/>
        <v>600</v>
      </c>
      <c r="AT223" s="150"/>
      <c r="AU223" s="152">
        <f t="shared" si="88"/>
        <v>600</v>
      </c>
      <c r="AV223" s="152"/>
      <c r="AW223" s="152">
        <f t="shared" si="89"/>
        <v>600</v>
      </c>
    </row>
    <row r="224" spans="1:49" ht="16.5" customHeight="1">
      <c r="A224" s="257"/>
      <c r="B224" s="150"/>
      <c r="C224" s="168">
        <v>4430</v>
      </c>
      <c r="D224" s="174" t="s">
        <v>309</v>
      </c>
      <c r="E224" s="152">
        <v>600</v>
      </c>
      <c r="F224" s="152"/>
      <c r="G224" s="180">
        <f t="shared" si="94"/>
        <v>600</v>
      </c>
      <c r="H224" s="152"/>
      <c r="I224" s="180">
        <f t="shared" si="95"/>
        <v>600</v>
      </c>
      <c r="J224" s="152"/>
      <c r="K224" s="180">
        <f t="shared" si="96"/>
        <v>600</v>
      </c>
      <c r="L224" s="152"/>
      <c r="M224" s="180">
        <f t="shared" si="97"/>
        <v>600</v>
      </c>
      <c r="N224" s="152"/>
      <c r="O224" s="152">
        <f t="shared" si="90"/>
        <v>600</v>
      </c>
      <c r="P224" s="150"/>
      <c r="Q224" s="152">
        <f t="shared" si="91"/>
        <v>600</v>
      </c>
      <c r="R224" s="152"/>
      <c r="S224" s="152">
        <f t="shared" si="92"/>
        <v>600</v>
      </c>
      <c r="T224" s="152"/>
      <c r="U224" s="152">
        <f t="shared" si="93"/>
        <v>600</v>
      </c>
      <c r="V224" s="152"/>
      <c r="W224" s="152">
        <v>950</v>
      </c>
      <c r="X224" s="154"/>
      <c r="Y224" s="157">
        <f t="shared" si="100"/>
        <v>950</v>
      </c>
      <c r="Z224" s="152"/>
      <c r="AA224" s="152">
        <f t="shared" si="101"/>
        <v>950</v>
      </c>
      <c r="AB224" s="152"/>
      <c r="AC224" s="152">
        <f t="shared" si="98"/>
        <v>950</v>
      </c>
      <c r="AD224" s="152"/>
      <c r="AE224" s="152">
        <f t="shared" si="102"/>
        <v>950</v>
      </c>
      <c r="AF224" s="152"/>
      <c r="AG224" s="152">
        <f t="shared" si="103"/>
        <v>950</v>
      </c>
      <c r="AH224" s="152"/>
      <c r="AI224" s="152">
        <f t="shared" si="104"/>
        <v>950</v>
      </c>
      <c r="AJ224" s="152"/>
      <c r="AK224" s="152">
        <f t="shared" si="99"/>
        <v>950</v>
      </c>
      <c r="AL224" s="154"/>
      <c r="AM224" s="152">
        <f t="shared" si="86"/>
        <v>950</v>
      </c>
      <c r="AN224" s="152"/>
      <c r="AO224" s="152">
        <f t="shared" si="87"/>
        <v>950</v>
      </c>
      <c r="AP224" s="152"/>
      <c r="AQ224" s="152">
        <f t="shared" si="84"/>
        <v>950</v>
      </c>
      <c r="AR224" s="152">
        <v>-412</v>
      </c>
      <c r="AS224" s="152">
        <f t="shared" si="85"/>
        <v>538</v>
      </c>
      <c r="AT224" s="150"/>
      <c r="AU224" s="152">
        <f t="shared" si="88"/>
        <v>538</v>
      </c>
      <c r="AV224" s="152"/>
      <c r="AW224" s="152">
        <f t="shared" si="89"/>
        <v>538</v>
      </c>
    </row>
    <row r="225" spans="1:49" ht="16.5" customHeight="1">
      <c r="A225" s="257"/>
      <c r="B225" s="150"/>
      <c r="C225" s="168">
        <v>4440</v>
      </c>
      <c r="D225" s="174" t="s">
        <v>310</v>
      </c>
      <c r="E225" s="152">
        <v>1000</v>
      </c>
      <c r="F225" s="152"/>
      <c r="G225" s="180">
        <f t="shared" si="94"/>
        <v>1000</v>
      </c>
      <c r="H225" s="152">
        <v>1300</v>
      </c>
      <c r="I225" s="180">
        <f t="shared" si="95"/>
        <v>2300</v>
      </c>
      <c r="J225" s="152"/>
      <c r="K225" s="180">
        <f t="shared" si="96"/>
        <v>2300</v>
      </c>
      <c r="L225" s="152"/>
      <c r="M225" s="180">
        <f t="shared" si="97"/>
        <v>2300</v>
      </c>
      <c r="N225" s="152">
        <v>-188</v>
      </c>
      <c r="O225" s="152">
        <f t="shared" si="90"/>
        <v>2112</v>
      </c>
      <c r="P225" s="150"/>
      <c r="Q225" s="152">
        <f t="shared" si="91"/>
        <v>2112</v>
      </c>
      <c r="R225" s="152"/>
      <c r="S225" s="152">
        <f t="shared" si="92"/>
        <v>2112</v>
      </c>
      <c r="T225" s="152"/>
      <c r="U225" s="152">
        <f t="shared" si="93"/>
        <v>2112</v>
      </c>
      <c r="V225" s="152"/>
      <c r="W225" s="152">
        <v>57500</v>
      </c>
      <c r="X225" s="154"/>
      <c r="Y225" s="157">
        <f t="shared" si="100"/>
        <v>57500</v>
      </c>
      <c r="Z225" s="152"/>
      <c r="AA225" s="152">
        <f t="shared" si="101"/>
        <v>57500</v>
      </c>
      <c r="AB225" s="152"/>
      <c r="AC225" s="152">
        <f t="shared" si="98"/>
        <v>57500</v>
      </c>
      <c r="AD225" s="152"/>
      <c r="AE225" s="152">
        <f t="shared" si="102"/>
        <v>57500</v>
      </c>
      <c r="AF225" s="152"/>
      <c r="AG225" s="152">
        <f t="shared" si="103"/>
        <v>57500</v>
      </c>
      <c r="AH225" s="152"/>
      <c r="AI225" s="152">
        <f t="shared" si="104"/>
        <v>57500</v>
      </c>
      <c r="AJ225" s="152"/>
      <c r="AK225" s="152">
        <f t="shared" si="99"/>
        <v>57500</v>
      </c>
      <c r="AL225" s="154"/>
      <c r="AM225" s="152">
        <f t="shared" si="86"/>
        <v>57500</v>
      </c>
      <c r="AN225" s="152"/>
      <c r="AO225" s="152">
        <f t="shared" si="87"/>
        <v>57500</v>
      </c>
      <c r="AP225" s="152"/>
      <c r="AQ225" s="152">
        <f t="shared" si="84"/>
        <v>57500</v>
      </c>
      <c r="AR225" s="152"/>
      <c r="AS225" s="152">
        <f t="shared" si="85"/>
        <v>57500</v>
      </c>
      <c r="AT225" s="150"/>
      <c r="AU225" s="152">
        <f t="shared" si="88"/>
        <v>57500</v>
      </c>
      <c r="AV225" s="152"/>
      <c r="AW225" s="152">
        <f t="shared" si="89"/>
        <v>57500</v>
      </c>
    </row>
    <row r="226" spans="1:49" ht="16.5" customHeight="1">
      <c r="A226" s="257"/>
      <c r="B226" s="150"/>
      <c r="C226" s="168">
        <v>4740</v>
      </c>
      <c r="D226" s="178" t="s">
        <v>315</v>
      </c>
      <c r="E226" s="152">
        <v>47230</v>
      </c>
      <c r="F226" s="152"/>
      <c r="G226" s="180">
        <f t="shared" si="94"/>
        <v>47230</v>
      </c>
      <c r="H226" s="152"/>
      <c r="I226" s="180">
        <f t="shared" si="95"/>
        <v>47230</v>
      </c>
      <c r="J226" s="152"/>
      <c r="K226" s="180">
        <f t="shared" si="96"/>
        <v>47230</v>
      </c>
      <c r="L226" s="152"/>
      <c r="M226" s="180">
        <f t="shared" si="97"/>
        <v>47230</v>
      </c>
      <c r="N226" s="152"/>
      <c r="O226" s="152">
        <f t="shared" si="90"/>
        <v>47230</v>
      </c>
      <c r="P226" s="150"/>
      <c r="Q226" s="152">
        <f t="shared" si="91"/>
        <v>47230</v>
      </c>
      <c r="R226" s="152"/>
      <c r="S226" s="152">
        <f t="shared" si="92"/>
        <v>47230</v>
      </c>
      <c r="T226" s="152"/>
      <c r="U226" s="152">
        <f t="shared" si="93"/>
        <v>47230</v>
      </c>
      <c r="V226" s="152"/>
      <c r="W226" s="152">
        <v>200</v>
      </c>
      <c r="X226" s="154"/>
      <c r="Y226" s="157">
        <f t="shared" si="100"/>
        <v>200</v>
      </c>
      <c r="Z226" s="152"/>
      <c r="AA226" s="152">
        <f t="shared" si="101"/>
        <v>200</v>
      </c>
      <c r="AB226" s="152"/>
      <c r="AC226" s="152">
        <f t="shared" si="98"/>
        <v>200</v>
      </c>
      <c r="AD226" s="152"/>
      <c r="AE226" s="152">
        <f t="shared" si="102"/>
        <v>200</v>
      </c>
      <c r="AF226" s="152"/>
      <c r="AG226" s="152">
        <f t="shared" si="103"/>
        <v>200</v>
      </c>
      <c r="AH226" s="152"/>
      <c r="AI226" s="152">
        <f t="shared" si="104"/>
        <v>200</v>
      </c>
      <c r="AJ226" s="152"/>
      <c r="AK226" s="152">
        <f t="shared" si="99"/>
        <v>200</v>
      </c>
      <c r="AL226" s="154"/>
      <c r="AM226" s="152">
        <f t="shared" si="86"/>
        <v>200</v>
      </c>
      <c r="AN226" s="152"/>
      <c r="AO226" s="152">
        <f t="shared" si="87"/>
        <v>200</v>
      </c>
      <c r="AP226" s="152"/>
      <c r="AQ226" s="152">
        <f t="shared" si="84"/>
        <v>200</v>
      </c>
      <c r="AR226" s="152"/>
      <c r="AS226" s="152">
        <f t="shared" si="85"/>
        <v>200</v>
      </c>
      <c r="AT226" s="150"/>
      <c r="AU226" s="152">
        <f t="shared" si="88"/>
        <v>200</v>
      </c>
      <c r="AV226" s="152"/>
      <c r="AW226" s="152">
        <f t="shared" si="89"/>
        <v>200</v>
      </c>
    </row>
    <row r="227" spans="1:49" ht="16.5" customHeight="1">
      <c r="A227" s="257"/>
      <c r="B227" s="150"/>
      <c r="C227" s="168">
        <v>4750</v>
      </c>
      <c r="D227" s="176" t="s">
        <v>316</v>
      </c>
      <c r="E227" s="152"/>
      <c r="F227" s="152"/>
      <c r="G227" s="180"/>
      <c r="H227" s="152">
        <v>2500</v>
      </c>
      <c r="I227" s="180">
        <f t="shared" si="95"/>
        <v>2500</v>
      </c>
      <c r="J227" s="152"/>
      <c r="K227" s="180">
        <f t="shared" si="96"/>
        <v>2500</v>
      </c>
      <c r="L227" s="152"/>
      <c r="M227" s="180">
        <f t="shared" si="97"/>
        <v>2500</v>
      </c>
      <c r="N227" s="152"/>
      <c r="O227" s="152">
        <f t="shared" si="90"/>
        <v>2500</v>
      </c>
      <c r="P227" s="150"/>
      <c r="Q227" s="152">
        <f t="shared" si="91"/>
        <v>2500</v>
      </c>
      <c r="R227" s="152"/>
      <c r="S227" s="152">
        <f t="shared" si="92"/>
        <v>2500</v>
      </c>
      <c r="T227" s="152">
        <v>-190</v>
      </c>
      <c r="U227" s="152">
        <f t="shared" si="93"/>
        <v>2310</v>
      </c>
      <c r="V227" s="152"/>
      <c r="W227" s="152">
        <v>200</v>
      </c>
      <c r="X227" s="154"/>
      <c r="Y227" s="157">
        <f t="shared" si="100"/>
        <v>200</v>
      </c>
      <c r="Z227" s="152"/>
      <c r="AA227" s="152">
        <f t="shared" si="101"/>
        <v>200</v>
      </c>
      <c r="AB227" s="152"/>
      <c r="AC227" s="152">
        <f t="shared" si="98"/>
        <v>200</v>
      </c>
      <c r="AD227" s="152"/>
      <c r="AE227" s="152">
        <f t="shared" si="102"/>
        <v>200</v>
      </c>
      <c r="AF227" s="152"/>
      <c r="AG227" s="152">
        <f t="shared" si="103"/>
        <v>200</v>
      </c>
      <c r="AH227" s="152"/>
      <c r="AI227" s="152">
        <f t="shared" si="104"/>
        <v>200</v>
      </c>
      <c r="AJ227" s="152"/>
      <c r="AK227" s="152">
        <f t="shared" si="99"/>
        <v>200</v>
      </c>
      <c r="AL227" s="154"/>
      <c r="AM227" s="152">
        <f t="shared" si="86"/>
        <v>200</v>
      </c>
      <c r="AN227" s="152"/>
      <c r="AO227" s="152">
        <f t="shared" si="87"/>
        <v>200</v>
      </c>
      <c r="AP227" s="152"/>
      <c r="AQ227" s="152">
        <f t="shared" si="84"/>
        <v>200</v>
      </c>
      <c r="AR227" s="152"/>
      <c r="AS227" s="152">
        <f t="shared" si="85"/>
        <v>200</v>
      </c>
      <c r="AT227" s="150"/>
      <c r="AU227" s="152">
        <f t="shared" si="88"/>
        <v>200</v>
      </c>
      <c r="AV227" s="152"/>
      <c r="AW227" s="152">
        <f t="shared" si="89"/>
        <v>200</v>
      </c>
    </row>
    <row r="228" spans="1:49" ht="16.5" customHeight="1">
      <c r="A228" s="257"/>
      <c r="B228" s="174"/>
      <c r="C228" s="168">
        <v>6050</v>
      </c>
      <c r="D228" s="177" t="s">
        <v>317</v>
      </c>
      <c r="E228" s="152"/>
      <c r="F228" s="152"/>
      <c r="G228" s="180"/>
      <c r="H228" s="152"/>
      <c r="I228" s="180"/>
      <c r="J228" s="152"/>
      <c r="K228" s="180"/>
      <c r="L228" s="152"/>
      <c r="M228" s="180"/>
      <c r="N228" s="152"/>
      <c r="O228" s="152"/>
      <c r="P228" s="150"/>
      <c r="Q228" s="152"/>
      <c r="R228" s="152"/>
      <c r="S228" s="152"/>
      <c r="T228" s="152"/>
      <c r="U228" s="152"/>
      <c r="V228" s="152"/>
      <c r="W228" s="152"/>
      <c r="X228" s="154"/>
      <c r="Y228" s="157"/>
      <c r="Z228" s="152"/>
      <c r="AA228" s="152"/>
      <c r="AB228" s="152"/>
      <c r="AC228" s="152"/>
      <c r="AD228" s="152"/>
      <c r="AE228" s="152"/>
      <c r="AF228" s="152"/>
      <c r="AG228" s="152"/>
      <c r="AH228" s="152"/>
      <c r="AI228" s="152"/>
      <c r="AJ228" s="152"/>
      <c r="AK228" s="152"/>
      <c r="AL228" s="154"/>
      <c r="AM228" s="152">
        <v>0</v>
      </c>
      <c r="AN228" s="152">
        <v>28115</v>
      </c>
      <c r="AO228" s="152">
        <v>28115</v>
      </c>
      <c r="AP228" s="152"/>
      <c r="AQ228" s="152">
        <f t="shared" si="84"/>
        <v>28115</v>
      </c>
      <c r="AR228" s="152"/>
      <c r="AS228" s="152">
        <f t="shared" si="85"/>
        <v>28115</v>
      </c>
      <c r="AT228" s="150"/>
      <c r="AU228" s="152">
        <f t="shared" si="88"/>
        <v>28115</v>
      </c>
      <c r="AV228" s="152"/>
      <c r="AW228" s="152">
        <f t="shared" si="89"/>
        <v>28115</v>
      </c>
    </row>
    <row r="229" spans="1:49" ht="16.5" customHeight="1">
      <c r="A229" s="257"/>
      <c r="B229" s="174"/>
      <c r="C229" s="168">
        <v>6060</v>
      </c>
      <c r="D229" s="177" t="s">
        <v>318</v>
      </c>
      <c r="E229" s="152"/>
      <c r="F229" s="152"/>
      <c r="G229" s="180"/>
      <c r="H229" s="152"/>
      <c r="I229" s="180"/>
      <c r="J229" s="152"/>
      <c r="K229" s="180"/>
      <c r="L229" s="152"/>
      <c r="M229" s="180"/>
      <c r="N229" s="152"/>
      <c r="O229" s="152"/>
      <c r="P229" s="150"/>
      <c r="Q229" s="152"/>
      <c r="R229" s="152"/>
      <c r="S229" s="152"/>
      <c r="T229" s="152"/>
      <c r="U229" s="152"/>
      <c r="V229" s="152"/>
      <c r="W229" s="152"/>
      <c r="X229" s="154"/>
      <c r="Y229" s="157"/>
      <c r="Z229" s="152"/>
      <c r="AA229" s="152"/>
      <c r="AB229" s="152"/>
      <c r="AC229" s="152"/>
      <c r="AD229" s="152"/>
      <c r="AE229" s="152"/>
      <c r="AF229" s="152"/>
      <c r="AG229" s="152"/>
      <c r="AH229" s="152"/>
      <c r="AI229" s="152"/>
      <c r="AJ229" s="152"/>
      <c r="AK229" s="152"/>
      <c r="AL229" s="154"/>
      <c r="AM229" s="152"/>
      <c r="AN229" s="152"/>
      <c r="AO229" s="152">
        <v>0</v>
      </c>
      <c r="AP229" s="152">
        <v>4000</v>
      </c>
      <c r="AQ229" s="152">
        <f t="shared" si="84"/>
        <v>4000</v>
      </c>
      <c r="AR229" s="152"/>
      <c r="AS229" s="152">
        <f t="shared" si="85"/>
        <v>4000</v>
      </c>
      <c r="AT229" s="150"/>
      <c r="AU229" s="152">
        <f t="shared" si="88"/>
        <v>4000</v>
      </c>
      <c r="AV229" s="152"/>
      <c r="AW229" s="152">
        <f t="shared" si="89"/>
        <v>4000</v>
      </c>
    </row>
    <row r="230" spans="1:49" ht="16.5" customHeight="1">
      <c r="A230" s="191"/>
      <c r="B230" s="234" t="s">
        <v>393</v>
      </c>
      <c r="C230" s="235"/>
      <c r="D230" s="207"/>
      <c r="E230" s="185">
        <f>SUM(E210:E226)</f>
        <v>1072964</v>
      </c>
      <c r="F230" s="185"/>
      <c r="G230" s="185">
        <f>SUM(G210:G227)</f>
        <v>1072964</v>
      </c>
      <c r="H230" s="185">
        <f>SUM(H210:H227)</f>
        <v>29720</v>
      </c>
      <c r="I230" s="185">
        <f>SUM(I210:I227)</f>
        <v>1102684</v>
      </c>
      <c r="J230" s="185"/>
      <c r="K230" s="185">
        <f>SUM(K210:K227)</f>
        <v>1102684</v>
      </c>
      <c r="L230" s="185">
        <f>SUM(L210:L227)</f>
        <v>0</v>
      </c>
      <c r="M230" s="185">
        <f>SUM(M210:M227)</f>
        <v>1102684</v>
      </c>
      <c r="N230" s="162">
        <f>SUM(N210:N227)</f>
        <v>-1188</v>
      </c>
      <c r="O230" s="162">
        <f t="shared" si="90"/>
        <v>1101496</v>
      </c>
      <c r="P230" s="252"/>
      <c r="Q230" s="162">
        <f t="shared" si="91"/>
        <v>1101496</v>
      </c>
      <c r="R230" s="162"/>
      <c r="S230" s="162">
        <f t="shared" si="92"/>
        <v>1101496</v>
      </c>
      <c r="T230" s="162">
        <f>SUM(T210:T227)</f>
        <v>104710</v>
      </c>
      <c r="U230" s="162">
        <f>SUM(U210:U227)</f>
        <v>1221706</v>
      </c>
      <c r="V230" s="162">
        <f>SUM(V210:V227)</f>
        <v>8522</v>
      </c>
      <c r="W230" s="162">
        <f>SUM(W210:W227)</f>
        <v>1424400</v>
      </c>
      <c r="X230" s="162">
        <f>SUM(X210:X227)</f>
        <v>26200</v>
      </c>
      <c r="Y230" s="164">
        <f t="shared" si="100"/>
        <v>1450600</v>
      </c>
      <c r="Z230" s="162">
        <f>SUM(Z210:Z227)</f>
        <v>1000</v>
      </c>
      <c r="AA230" s="162">
        <f t="shared" si="101"/>
        <v>1451600</v>
      </c>
      <c r="AB230" s="162"/>
      <c r="AC230" s="162">
        <f t="shared" si="98"/>
        <v>1451600</v>
      </c>
      <c r="AD230" s="162"/>
      <c r="AE230" s="162">
        <f t="shared" si="102"/>
        <v>1451600</v>
      </c>
      <c r="AF230" s="162">
        <f>SUM(AF210:AF227)</f>
        <v>93000</v>
      </c>
      <c r="AG230" s="162">
        <f t="shared" si="103"/>
        <v>1544600</v>
      </c>
      <c r="AH230" s="162"/>
      <c r="AI230" s="162">
        <f t="shared" si="104"/>
        <v>1544600</v>
      </c>
      <c r="AJ230" s="162"/>
      <c r="AK230" s="162">
        <f>SUM(AK210:AK227)</f>
        <v>1444600</v>
      </c>
      <c r="AL230" s="164"/>
      <c r="AM230" s="162">
        <f t="shared" si="86"/>
        <v>1444600</v>
      </c>
      <c r="AN230" s="162">
        <f>SUM(AN210:AN228)</f>
        <v>28115</v>
      </c>
      <c r="AO230" s="162">
        <f t="shared" si="87"/>
        <v>1472715</v>
      </c>
      <c r="AP230" s="162">
        <f>SUM(AP210:AP229)</f>
        <v>156500</v>
      </c>
      <c r="AQ230" s="162">
        <f>SUM(AQ210:AQ229)</f>
        <v>1709315</v>
      </c>
      <c r="AR230" s="164">
        <f>SUM(AR210:AR229)</f>
        <v>-8235</v>
      </c>
      <c r="AS230" s="162">
        <f>SUM(AS210:AS229)</f>
        <v>1701080</v>
      </c>
      <c r="AT230" s="163"/>
      <c r="AU230" s="162">
        <f>SUM(AU210:AU229)</f>
        <v>1701080</v>
      </c>
      <c r="AV230" s="162">
        <f>SUM(AV210:AV229)</f>
        <v>7418</v>
      </c>
      <c r="AW230" s="162">
        <f t="shared" si="89"/>
        <v>1708498</v>
      </c>
    </row>
    <row r="231" spans="1:49" ht="16.5" customHeight="1">
      <c r="A231" s="257"/>
      <c r="B231" s="167">
        <v>80111</v>
      </c>
      <c r="C231" s="167">
        <v>4010</v>
      </c>
      <c r="D231" s="265" t="s">
        <v>294</v>
      </c>
      <c r="E231" s="153">
        <v>519304</v>
      </c>
      <c r="F231" s="186"/>
      <c r="G231" s="153">
        <f>E231+F231</f>
        <v>519304</v>
      </c>
      <c r="H231" s="186"/>
      <c r="I231" s="153">
        <f>G231+H231</f>
        <v>519304</v>
      </c>
      <c r="J231" s="153"/>
      <c r="K231" s="153">
        <f>I231+J231</f>
        <v>519304</v>
      </c>
      <c r="L231" s="153"/>
      <c r="M231" s="153">
        <f>K231+L231</f>
        <v>519304</v>
      </c>
      <c r="N231" s="152"/>
      <c r="O231" s="152">
        <f t="shared" si="90"/>
        <v>519304</v>
      </c>
      <c r="P231" s="150"/>
      <c r="Q231" s="152">
        <f t="shared" si="91"/>
        <v>519304</v>
      </c>
      <c r="R231" s="152"/>
      <c r="S231" s="152">
        <f t="shared" si="92"/>
        <v>519304</v>
      </c>
      <c r="T231" s="152">
        <v>20000</v>
      </c>
      <c r="U231" s="152">
        <f t="shared" si="93"/>
        <v>539304</v>
      </c>
      <c r="V231" s="152"/>
      <c r="W231" s="152">
        <v>511000</v>
      </c>
      <c r="X231" s="154"/>
      <c r="Y231" s="157">
        <f t="shared" si="100"/>
        <v>511000</v>
      </c>
      <c r="Z231" s="152"/>
      <c r="AA231" s="152">
        <f t="shared" si="101"/>
        <v>511000</v>
      </c>
      <c r="AB231" s="152"/>
      <c r="AC231" s="152">
        <f t="shared" si="98"/>
        <v>511000</v>
      </c>
      <c r="AD231" s="152"/>
      <c r="AE231" s="152">
        <f t="shared" si="102"/>
        <v>511000</v>
      </c>
      <c r="AF231" s="152">
        <v>129300</v>
      </c>
      <c r="AG231" s="152">
        <f t="shared" si="103"/>
        <v>640300</v>
      </c>
      <c r="AH231" s="152"/>
      <c r="AI231" s="152">
        <f t="shared" si="104"/>
        <v>640300</v>
      </c>
      <c r="AJ231" s="152"/>
      <c r="AK231" s="152">
        <f t="shared" si="99"/>
        <v>640300</v>
      </c>
      <c r="AL231" s="154"/>
      <c r="AM231" s="152">
        <f t="shared" si="86"/>
        <v>640300</v>
      </c>
      <c r="AN231" s="152"/>
      <c r="AO231" s="152">
        <f t="shared" si="87"/>
        <v>640300</v>
      </c>
      <c r="AP231" s="152">
        <v>-25000</v>
      </c>
      <c r="AQ231" s="152">
        <f t="shared" si="84"/>
        <v>615300</v>
      </c>
      <c r="AR231" s="154"/>
      <c r="AS231" s="152">
        <f t="shared" si="85"/>
        <v>615300</v>
      </c>
      <c r="AT231" s="150"/>
      <c r="AU231" s="152">
        <f t="shared" si="88"/>
        <v>615300</v>
      </c>
      <c r="AV231" s="152"/>
      <c r="AW231" s="152">
        <f t="shared" si="89"/>
        <v>615300</v>
      </c>
    </row>
    <row r="232" spans="1:49" ht="16.5" customHeight="1">
      <c r="A232" s="257"/>
      <c r="B232" s="156" t="s">
        <v>394</v>
      </c>
      <c r="C232" s="149">
        <v>4040</v>
      </c>
      <c r="D232" s="174" t="s">
        <v>296</v>
      </c>
      <c r="E232" s="152">
        <v>38166</v>
      </c>
      <c r="F232" s="157"/>
      <c r="G232" s="152">
        <f aca="true" t="shared" si="105" ref="G232:G246">E232+F232</f>
        <v>38166</v>
      </c>
      <c r="H232" s="157"/>
      <c r="I232" s="152">
        <f aca="true" t="shared" si="106" ref="I232:I246">G232+H232</f>
        <v>38166</v>
      </c>
      <c r="J232" s="152"/>
      <c r="K232" s="152">
        <f aca="true" t="shared" si="107" ref="K232:K246">I232+J232</f>
        <v>38166</v>
      </c>
      <c r="L232" s="152"/>
      <c r="M232" s="152">
        <f aca="true" t="shared" si="108" ref="M232:M246">K232+L232</f>
        <v>38166</v>
      </c>
      <c r="N232" s="152"/>
      <c r="O232" s="152">
        <f t="shared" si="90"/>
        <v>38166</v>
      </c>
      <c r="P232" s="150"/>
      <c r="Q232" s="152">
        <f t="shared" si="91"/>
        <v>38166</v>
      </c>
      <c r="R232" s="152"/>
      <c r="S232" s="152">
        <f t="shared" si="92"/>
        <v>38166</v>
      </c>
      <c r="T232" s="152"/>
      <c r="U232" s="152">
        <f t="shared" si="93"/>
        <v>38166</v>
      </c>
      <c r="V232" s="152"/>
      <c r="W232" s="152">
        <v>40500</v>
      </c>
      <c r="X232" s="154"/>
      <c r="Y232" s="157">
        <f t="shared" si="100"/>
        <v>40500</v>
      </c>
      <c r="Z232" s="152"/>
      <c r="AA232" s="152">
        <f t="shared" si="101"/>
        <v>40500</v>
      </c>
      <c r="AB232" s="152"/>
      <c r="AC232" s="152">
        <f t="shared" si="98"/>
        <v>40500</v>
      </c>
      <c r="AD232" s="152"/>
      <c r="AE232" s="152">
        <f t="shared" si="102"/>
        <v>40500</v>
      </c>
      <c r="AF232" s="152"/>
      <c r="AG232" s="152">
        <f t="shared" si="103"/>
        <v>40500</v>
      </c>
      <c r="AH232" s="152"/>
      <c r="AI232" s="152">
        <f t="shared" si="104"/>
        <v>40500</v>
      </c>
      <c r="AJ232" s="152"/>
      <c r="AK232" s="152">
        <f t="shared" si="99"/>
        <v>40500</v>
      </c>
      <c r="AL232" s="154"/>
      <c r="AM232" s="152">
        <f t="shared" si="86"/>
        <v>40500</v>
      </c>
      <c r="AN232" s="152"/>
      <c r="AO232" s="152">
        <f t="shared" si="87"/>
        <v>40500</v>
      </c>
      <c r="AP232" s="152"/>
      <c r="AQ232" s="152">
        <f t="shared" si="84"/>
        <v>40500</v>
      </c>
      <c r="AR232" s="154">
        <v>-358</v>
      </c>
      <c r="AS232" s="152">
        <f t="shared" si="85"/>
        <v>40142</v>
      </c>
      <c r="AT232" s="150"/>
      <c r="AU232" s="152">
        <f t="shared" si="88"/>
        <v>40142</v>
      </c>
      <c r="AV232" s="152"/>
      <c r="AW232" s="152">
        <f t="shared" si="89"/>
        <v>40142</v>
      </c>
    </row>
    <row r="233" spans="1:49" ht="16.5" customHeight="1">
      <c r="A233" s="257"/>
      <c r="B233" s="150"/>
      <c r="C233" s="149">
        <v>4110</v>
      </c>
      <c r="D233" s="174" t="s">
        <v>297</v>
      </c>
      <c r="E233" s="152">
        <v>94000</v>
      </c>
      <c r="F233" s="157"/>
      <c r="G233" s="152">
        <f t="shared" si="105"/>
        <v>94000</v>
      </c>
      <c r="H233" s="157"/>
      <c r="I233" s="152">
        <f t="shared" si="106"/>
        <v>94000</v>
      </c>
      <c r="J233" s="152"/>
      <c r="K233" s="152">
        <f t="shared" si="107"/>
        <v>94000</v>
      </c>
      <c r="L233" s="152"/>
      <c r="M233" s="152">
        <f t="shared" si="108"/>
        <v>94000</v>
      </c>
      <c r="N233" s="152"/>
      <c r="O233" s="152">
        <f t="shared" si="90"/>
        <v>94000</v>
      </c>
      <c r="P233" s="150"/>
      <c r="Q233" s="152">
        <f t="shared" si="91"/>
        <v>94000</v>
      </c>
      <c r="R233" s="152"/>
      <c r="S233" s="152">
        <f t="shared" si="92"/>
        <v>94000</v>
      </c>
      <c r="T233" s="152"/>
      <c r="U233" s="152">
        <f t="shared" si="93"/>
        <v>94000</v>
      </c>
      <c r="V233" s="152">
        <v>2445</v>
      </c>
      <c r="W233" s="152">
        <v>84000</v>
      </c>
      <c r="X233" s="154"/>
      <c r="Y233" s="157">
        <f t="shared" si="100"/>
        <v>84000</v>
      </c>
      <c r="Z233" s="152"/>
      <c r="AA233" s="152">
        <f t="shared" si="101"/>
        <v>84000</v>
      </c>
      <c r="AB233" s="152"/>
      <c r="AC233" s="152">
        <f t="shared" si="98"/>
        <v>84000</v>
      </c>
      <c r="AD233" s="152"/>
      <c r="AE233" s="152">
        <f t="shared" si="102"/>
        <v>84000</v>
      </c>
      <c r="AF233" s="152">
        <v>7000</v>
      </c>
      <c r="AG233" s="152">
        <f t="shared" si="103"/>
        <v>91000</v>
      </c>
      <c r="AH233" s="152"/>
      <c r="AI233" s="152">
        <f t="shared" si="104"/>
        <v>91000</v>
      </c>
      <c r="AJ233" s="152"/>
      <c r="AK233" s="152">
        <f t="shared" si="99"/>
        <v>91000</v>
      </c>
      <c r="AL233" s="154"/>
      <c r="AM233" s="152">
        <f t="shared" si="86"/>
        <v>91000</v>
      </c>
      <c r="AN233" s="152"/>
      <c r="AO233" s="152">
        <f t="shared" si="87"/>
        <v>91000</v>
      </c>
      <c r="AP233" s="152">
        <v>2000</v>
      </c>
      <c r="AQ233" s="152">
        <f t="shared" si="84"/>
        <v>93000</v>
      </c>
      <c r="AR233" s="154">
        <v>4200</v>
      </c>
      <c r="AS233" s="152">
        <f t="shared" si="85"/>
        <v>97200</v>
      </c>
      <c r="AT233" s="150"/>
      <c r="AU233" s="152">
        <f t="shared" si="88"/>
        <v>97200</v>
      </c>
      <c r="AV233" s="152"/>
      <c r="AW233" s="152">
        <f t="shared" si="89"/>
        <v>97200</v>
      </c>
    </row>
    <row r="234" spans="1:49" ht="16.5" customHeight="1">
      <c r="A234" s="257"/>
      <c r="B234" s="150"/>
      <c r="C234" s="149">
        <v>4120</v>
      </c>
      <c r="D234" s="174" t="s">
        <v>298</v>
      </c>
      <c r="E234" s="152">
        <v>13000</v>
      </c>
      <c r="F234" s="157"/>
      <c r="G234" s="152">
        <f t="shared" si="105"/>
        <v>13000</v>
      </c>
      <c r="H234" s="157"/>
      <c r="I234" s="152">
        <f t="shared" si="106"/>
        <v>13000</v>
      </c>
      <c r="J234" s="152"/>
      <c r="K234" s="152">
        <f t="shared" si="107"/>
        <v>13000</v>
      </c>
      <c r="L234" s="152"/>
      <c r="M234" s="152">
        <f t="shared" si="108"/>
        <v>13000</v>
      </c>
      <c r="N234" s="152"/>
      <c r="O234" s="152">
        <f t="shared" si="90"/>
        <v>13000</v>
      </c>
      <c r="P234" s="150"/>
      <c r="Q234" s="152">
        <f t="shared" si="91"/>
        <v>13000</v>
      </c>
      <c r="R234" s="152"/>
      <c r="S234" s="152">
        <f t="shared" si="92"/>
        <v>13000</v>
      </c>
      <c r="T234" s="152"/>
      <c r="U234" s="152">
        <f t="shared" si="93"/>
        <v>13000</v>
      </c>
      <c r="V234" s="152">
        <v>233</v>
      </c>
      <c r="W234" s="152">
        <v>13500</v>
      </c>
      <c r="X234" s="154"/>
      <c r="Y234" s="157">
        <f t="shared" si="100"/>
        <v>13500</v>
      </c>
      <c r="Z234" s="152"/>
      <c r="AA234" s="152">
        <f t="shared" si="101"/>
        <v>13500</v>
      </c>
      <c r="AB234" s="152"/>
      <c r="AC234" s="152">
        <f t="shared" si="98"/>
        <v>13500</v>
      </c>
      <c r="AD234" s="152"/>
      <c r="AE234" s="152">
        <f t="shared" si="102"/>
        <v>13500</v>
      </c>
      <c r="AF234" s="152">
        <v>1300</v>
      </c>
      <c r="AG234" s="152">
        <f t="shared" si="103"/>
        <v>14800</v>
      </c>
      <c r="AH234" s="152"/>
      <c r="AI234" s="152">
        <f t="shared" si="104"/>
        <v>14800</v>
      </c>
      <c r="AJ234" s="152"/>
      <c r="AK234" s="152">
        <f t="shared" si="99"/>
        <v>14800</v>
      </c>
      <c r="AL234" s="154"/>
      <c r="AM234" s="152">
        <f t="shared" si="86"/>
        <v>14800</v>
      </c>
      <c r="AN234" s="152"/>
      <c r="AO234" s="152">
        <f t="shared" si="87"/>
        <v>14800</v>
      </c>
      <c r="AP234" s="152"/>
      <c r="AQ234" s="152">
        <f t="shared" si="84"/>
        <v>14800</v>
      </c>
      <c r="AR234" s="154">
        <v>300</v>
      </c>
      <c r="AS234" s="152">
        <f t="shared" si="85"/>
        <v>15100</v>
      </c>
      <c r="AT234" s="150"/>
      <c r="AU234" s="152">
        <f t="shared" si="88"/>
        <v>15100</v>
      </c>
      <c r="AV234" s="152"/>
      <c r="AW234" s="152">
        <f t="shared" si="89"/>
        <v>15100</v>
      </c>
    </row>
    <row r="235" spans="1:49" ht="16.5" customHeight="1">
      <c r="A235" s="257"/>
      <c r="B235" s="150"/>
      <c r="C235" s="149">
        <v>4210</v>
      </c>
      <c r="D235" s="174" t="s">
        <v>300</v>
      </c>
      <c r="E235" s="152">
        <v>14300</v>
      </c>
      <c r="F235" s="157"/>
      <c r="G235" s="152">
        <f t="shared" si="105"/>
        <v>14300</v>
      </c>
      <c r="H235" s="157"/>
      <c r="I235" s="152">
        <f t="shared" si="106"/>
        <v>14300</v>
      </c>
      <c r="J235" s="152"/>
      <c r="K235" s="152">
        <f t="shared" si="107"/>
        <v>14300</v>
      </c>
      <c r="L235" s="152"/>
      <c r="M235" s="152">
        <f t="shared" si="108"/>
        <v>14300</v>
      </c>
      <c r="N235" s="152">
        <v>-3000</v>
      </c>
      <c r="O235" s="152">
        <f t="shared" si="90"/>
        <v>11300</v>
      </c>
      <c r="P235" s="150"/>
      <c r="Q235" s="152">
        <f t="shared" si="91"/>
        <v>11300</v>
      </c>
      <c r="R235" s="152"/>
      <c r="S235" s="152">
        <f t="shared" si="92"/>
        <v>11300</v>
      </c>
      <c r="T235" s="152">
        <v>-2000</v>
      </c>
      <c r="U235" s="152">
        <f t="shared" si="93"/>
        <v>9300</v>
      </c>
      <c r="V235" s="152"/>
      <c r="W235" s="152">
        <v>10000</v>
      </c>
      <c r="X235" s="154">
        <v>-3000</v>
      </c>
      <c r="Y235" s="157">
        <f t="shared" si="100"/>
        <v>7000</v>
      </c>
      <c r="Z235" s="152"/>
      <c r="AA235" s="152">
        <f t="shared" si="101"/>
        <v>7000</v>
      </c>
      <c r="AB235" s="152"/>
      <c r="AC235" s="152">
        <f t="shared" si="98"/>
        <v>7000</v>
      </c>
      <c r="AD235" s="152"/>
      <c r="AE235" s="152">
        <f t="shared" si="102"/>
        <v>7000</v>
      </c>
      <c r="AF235" s="152"/>
      <c r="AG235" s="152">
        <f t="shared" si="103"/>
        <v>7000</v>
      </c>
      <c r="AH235" s="152"/>
      <c r="AI235" s="152">
        <f t="shared" si="104"/>
        <v>7000</v>
      </c>
      <c r="AJ235" s="152"/>
      <c r="AK235" s="152">
        <f t="shared" si="99"/>
        <v>7000</v>
      </c>
      <c r="AL235" s="154"/>
      <c r="AM235" s="152">
        <f t="shared" si="86"/>
        <v>7000</v>
      </c>
      <c r="AN235" s="152"/>
      <c r="AO235" s="152">
        <f t="shared" si="87"/>
        <v>7000</v>
      </c>
      <c r="AP235" s="152"/>
      <c r="AQ235" s="152">
        <f t="shared" si="84"/>
        <v>7000</v>
      </c>
      <c r="AR235" s="154"/>
      <c r="AS235" s="152">
        <f t="shared" si="85"/>
        <v>7000</v>
      </c>
      <c r="AT235" s="150"/>
      <c r="AU235" s="152">
        <f t="shared" si="88"/>
        <v>7000</v>
      </c>
      <c r="AV235" s="152"/>
      <c r="AW235" s="152">
        <f t="shared" si="89"/>
        <v>7000</v>
      </c>
    </row>
    <row r="236" spans="1:49" ht="16.5" customHeight="1">
      <c r="A236" s="257"/>
      <c r="B236" s="150"/>
      <c r="C236" s="149">
        <v>4240</v>
      </c>
      <c r="D236" s="174" t="s">
        <v>392</v>
      </c>
      <c r="E236" s="152"/>
      <c r="F236" s="157"/>
      <c r="G236" s="152"/>
      <c r="H236" s="157"/>
      <c r="I236" s="152"/>
      <c r="J236" s="152"/>
      <c r="K236" s="152"/>
      <c r="L236" s="152"/>
      <c r="M236" s="152"/>
      <c r="N236" s="152"/>
      <c r="O236" s="152"/>
      <c r="P236" s="150"/>
      <c r="Q236" s="152"/>
      <c r="R236" s="152"/>
      <c r="S236" s="152"/>
      <c r="T236" s="152"/>
      <c r="U236" s="152"/>
      <c r="V236" s="152"/>
      <c r="W236" s="152">
        <v>900</v>
      </c>
      <c r="X236" s="154"/>
      <c r="Y236" s="157">
        <f t="shared" si="100"/>
        <v>900</v>
      </c>
      <c r="Z236" s="152"/>
      <c r="AA236" s="152">
        <f t="shared" si="101"/>
        <v>900</v>
      </c>
      <c r="AB236" s="152"/>
      <c r="AC236" s="152">
        <f t="shared" si="98"/>
        <v>900</v>
      </c>
      <c r="AD236" s="152"/>
      <c r="AE236" s="152">
        <f t="shared" si="102"/>
        <v>900</v>
      </c>
      <c r="AF236" s="152"/>
      <c r="AG236" s="152">
        <f t="shared" si="103"/>
        <v>900</v>
      </c>
      <c r="AH236" s="152"/>
      <c r="AI236" s="152">
        <f t="shared" si="104"/>
        <v>900</v>
      </c>
      <c r="AJ236" s="152"/>
      <c r="AK236" s="152">
        <f t="shared" si="99"/>
        <v>900</v>
      </c>
      <c r="AL236" s="154"/>
      <c r="AM236" s="152">
        <f t="shared" si="86"/>
        <v>900</v>
      </c>
      <c r="AN236" s="152"/>
      <c r="AO236" s="152">
        <f t="shared" si="87"/>
        <v>900</v>
      </c>
      <c r="AP236" s="152"/>
      <c r="AQ236" s="152">
        <f t="shared" si="84"/>
        <v>900</v>
      </c>
      <c r="AR236" s="154"/>
      <c r="AS236" s="152">
        <f t="shared" si="85"/>
        <v>900</v>
      </c>
      <c r="AT236" s="150"/>
      <c r="AU236" s="152">
        <f t="shared" si="88"/>
        <v>900</v>
      </c>
      <c r="AV236" s="152"/>
      <c r="AW236" s="152">
        <f t="shared" si="89"/>
        <v>900</v>
      </c>
    </row>
    <row r="237" spans="1:49" ht="16.5" customHeight="1">
      <c r="A237" s="257"/>
      <c r="B237" s="150"/>
      <c r="C237" s="149">
        <v>4260</v>
      </c>
      <c r="D237" s="174" t="s">
        <v>302</v>
      </c>
      <c r="E237" s="152"/>
      <c r="F237" s="157"/>
      <c r="G237" s="152"/>
      <c r="H237" s="157"/>
      <c r="I237" s="152"/>
      <c r="J237" s="152"/>
      <c r="K237" s="152"/>
      <c r="L237" s="152"/>
      <c r="M237" s="152"/>
      <c r="N237" s="152"/>
      <c r="O237" s="152"/>
      <c r="P237" s="150"/>
      <c r="Q237" s="152"/>
      <c r="R237" s="152"/>
      <c r="S237" s="152"/>
      <c r="T237" s="152"/>
      <c r="U237" s="152"/>
      <c r="V237" s="152"/>
      <c r="W237" s="152">
        <v>37000</v>
      </c>
      <c r="X237" s="154">
        <v>-16000</v>
      </c>
      <c r="Y237" s="157">
        <f t="shared" si="100"/>
        <v>21000</v>
      </c>
      <c r="Z237" s="152"/>
      <c r="AA237" s="152">
        <f t="shared" si="101"/>
        <v>21000</v>
      </c>
      <c r="AB237" s="152"/>
      <c r="AC237" s="152">
        <f t="shared" si="98"/>
        <v>21000</v>
      </c>
      <c r="AD237" s="152"/>
      <c r="AE237" s="152">
        <f t="shared" si="102"/>
        <v>21000</v>
      </c>
      <c r="AF237" s="152"/>
      <c r="AG237" s="152">
        <f t="shared" si="103"/>
        <v>21000</v>
      </c>
      <c r="AH237" s="152"/>
      <c r="AI237" s="152">
        <f t="shared" si="104"/>
        <v>21000</v>
      </c>
      <c r="AJ237" s="152"/>
      <c r="AK237" s="152">
        <f t="shared" si="99"/>
        <v>21000</v>
      </c>
      <c r="AL237" s="154"/>
      <c r="AM237" s="152">
        <f t="shared" si="86"/>
        <v>21000</v>
      </c>
      <c r="AN237" s="152"/>
      <c r="AO237" s="152">
        <f t="shared" si="87"/>
        <v>21000</v>
      </c>
      <c r="AP237" s="152"/>
      <c r="AQ237" s="152">
        <f t="shared" si="84"/>
        <v>21000</v>
      </c>
      <c r="AR237" s="154">
        <v>4000</v>
      </c>
      <c r="AS237" s="152">
        <f t="shared" si="85"/>
        <v>25000</v>
      </c>
      <c r="AT237" s="150"/>
      <c r="AU237" s="152">
        <f t="shared" si="88"/>
        <v>25000</v>
      </c>
      <c r="AV237" s="152"/>
      <c r="AW237" s="152">
        <f t="shared" si="89"/>
        <v>25000</v>
      </c>
    </row>
    <row r="238" spans="1:49" ht="16.5" customHeight="1">
      <c r="A238" s="257"/>
      <c r="B238" s="150"/>
      <c r="C238" s="149">
        <v>4280</v>
      </c>
      <c r="D238" s="177" t="s">
        <v>304</v>
      </c>
      <c r="E238" s="152"/>
      <c r="F238" s="157"/>
      <c r="G238" s="152"/>
      <c r="H238" s="157"/>
      <c r="I238" s="152"/>
      <c r="J238" s="152"/>
      <c r="K238" s="152"/>
      <c r="L238" s="152"/>
      <c r="M238" s="152"/>
      <c r="N238" s="152"/>
      <c r="O238" s="152"/>
      <c r="P238" s="150"/>
      <c r="Q238" s="152"/>
      <c r="R238" s="152"/>
      <c r="S238" s="152"/>
      <c r="T238" s="152"/>
      <c r="U238" s="152"/>
      <c r="V238" s="152"/>
      <c r="W238" s="152">
        <v>3000</v>
      </c>
      <c r="X238" s="154">
        <v>-2200</v>
      </c>
      <c r="Y238" s="157">
        <f t="shared" si="100"/>
        <v>800</v>
      </c>
      <c r="Z238" s="152"/>
      <c r="AA238" s="152">
        <f t="shared" si="101"/>
        <v>800</v>
      </c>
      <c r="AB238" s="152"/>
      <c r="AC238" s="152">
        <f t="shared" si="98"/>
        <v>800</v>
      </c>
      <c r="AD238" s="152"/>
      <c r="AE238" s="152">
        <f t="shared" si="102"/>
        <v>800</v>
      </c>
      <c r="AF238" s="152"/>
      <c r="AG238" s="152">
        <f t="shared" si="103"/>
        <v>800</v>
      </c>
      <c r="AH238" s="152"/>
      <c r="AI238" s="152">
        <f t="shared" si="104"/>
        <v>800</v>
      </c>
      <c r="AJ238" s="152"/>
      <c r="AK238" s="152">
        <f t="shared" si="99"/>
        <v>800</v>
      </c>
      <c r="AL238" s="154"/>
      <c r="AM238" s="152">
        <f t="shared" si="86"/>
        <v>800</v>
      </c>
      <c r="AN238" s="152"/>
      <c r="AO238" s="152">
        <f t="shared" si="87"/>
        <v>800</v>
      </c>
      <c r="AP238" s="152"/>
      <c r="AQ238" s="152">
        <f t="shared" si="84"/>
        <v>800</v>
      </c>
      <c r="AR238" s="154"/>
      <c r="AS238" s="152">
        <f t="shared" si="85"/>
        <v>800</v>
      </c>
      <c r="AT238" s="150"/>
      <c r="AU238" s="152">
        <f t="shared" si="88"/>
        <v>800</v>
      </c>
      <c r="AV238" s="152"/>
      <c r="AW238" s="152">
        <f t="shared" si="89"/>
        <v>800</v>
      </c>
    </row>
    <row r="239" spans="1:49" ht="16.5" customHeight="1">
      <c r="A239" s="257"/>
      <c r="B239" s="150"/>
      <c r="C239" s="149">
        <v>4300</v>
      </c>
      <c r="D239" s="174" t="s">
        <v>284</v>
      </c>
      <c r="E239" s="152">
        <v>2000</v>
      </c>
      <c r="F239" s="157"/>
      <c r="G239" s="152">
        <f t="shared" si="105"/>
        <v>2000</v>
      </c>
      <c r="H239" s="157"/>
      <c r="I239" s="152">
        <f t="shared" si="106"/>
        <v>2000</v>
      </c>
      <c r="J239" s="152"/>
      <c r="K239" s="152">
        <f t="shared" si="107"/>
        <v>2000</v>
      </c>
      <c r="L239" s="152"/>
      <c r="M239" s="152">
        <f t="shared" si="108"/>
        <v>2000</v>
      </c>
      <c r="N239" s="152"/>
      <c r="O239" s="152">
        <f t="shared" si="90"/>
        <v>2000</v>
      </c>
      <c r="P239" s="150"/>
      <c r="Q239" s="152">
        <f t="shared" si="91"/>
        <v>2000</v>
      </c>
      <c r="R239" s="152"/>
      <c r="S239" s="152">
        <f t="shared" si="92"/>
        <v>2000</v>
      </c>
      <c r="T239" s="152"/>
      <c r="U239" s="152">
        <f t="shared" si="93"/>
        <v>2000</v>
      </c>
      <c r="V239" s="152"/>
      <c r="W239" s="152">
        <v>10000</v>
      </c>
      <c r="X239" s="154">
        <v>-3500</v>
      </c>
      <c r="Y239" s="157">
        <f t="shared" si="100"/>
        <v>6500</v>
      </c>
      <c r="Z239" s="152"/>
      <c r="AA239" s="152">
        <f t="shared" si="101"/>
        <v>6500</v>
      </c>
      <c r="AB239" s="152"/>
      <c r="AC239" s="152">
        <f t="shared" si="98"/>
        <v>6500</v>
      </c>
      <c r="AD239" s="152"/>
      <c r="AE239" s="152">
        <f t="shared" si="102"/>
        <v>6500</v>
      </c>
      <c r="AF239" s="152"/>
      <c r="AG239" s="152">
        <f t="shared" si="103"/>
        <v>6500</v>
      </c>
      <c r="AH239" s="152"/>
      <c r="AI239" s="152">
        <f t="shared" si="104"/>
        <v>6500</v>
      </c>
      <c r="AJ239" s="152"/>
      <c r="AK239" s="152">
        <f t="shared" si="99"/>
        <v>6500</v>
      </c>
      <c r="AL239" s="154"/>
      <c r="AM239" s="152">
        <f t="shared" si="86"/>
        <v>6500</v>
      </c>
      <c r="AN239" s="152"/>
      <c r="AO239" s="152">
        <f t="shared" si="87"/>
        <v>6500</v>
      </c>
      <c r="AP239" s="152"/>
      <c r="AQ239" s="152">
        <f t="shared" si="84"/>
        <v>6500</v>
      </c>
      <c r="AR239" s="154">
        <v>-1000</v>
      </c>
      <c r="AS239" s="152">
        <f t="shared" si="85"/>
        <v>5500</v>
      </c>
      <c r="AT239" s="150"/>
      <c r="AU239" s="152">
        <f t="shared" si="88"/>
        <v>5500</v>
      </c>
      <c r="AV239" s="152"/>
      <c r="AW239" s="152">
        <f t="shared" si="89"/>
        <v>5500</v>
      </c>
    </row>
    <row r="240" spans="1:49" ht="16.5" customHeight="1">
      <c r="A240" s="257"/>
      <c r="B240" s="150"/>
      <c r="C240" s="149">
        <v>4350</v>
      </c>
      <c r="D240" s="174" t="s">
        <v>305</v>
      </c>
      <c r="E240" s="152">
        <v>20000</v>
      </c>
      <c r="F240" s="157"/>
      <c r="G240" s="152">
        <f t="shared" si="105"/>
        <v>20000</v>
      </c>
      <c r="H240" s="157"/>
      <c r="I240" s="152">
        <f t="shared" si="106"/>
        <v>20000</v>
      </c>
      <c r="J240" s="152"/>
      <c r="K240" s="152">
        <f t="shared" si="107"/>
        <v>20000</v>
      </c>
      <c r="L240" s="152"/>
      <c r="M240" s="152">
        <f t="shared" si="108"/>
        <v>20000</v>
      </c>
      <c r="N240" s="152"/>
      <c r="O240" s="152">
        <f t="shared" si="90"/>
        <v>20000</v>
      </c>
      <c r="P240" s="150"/>
      <c r="Q240" s="152">
        <f t="shared" si="91"/>
        <v>20000</v>
      </c>
      <c r="R240" s="152"/>
      <c r="S240" s="152">
        <f t="shared" si="92"/>
        <v>20000</v>
      </c>
      <c r="T240" s="152"/>
      <c r="U240" s="152">
        <f t="shared" si="93"/>
        <v>20000</v>
      </c>
      <c r="V240" s="152"/>
      <c r="W240" s="152">
        <v>1550</v>
      </c>
      <c r="X240" s="154">
        <v>-500</v>
      </c>
      <c r="Y240" s="157">
        <f t="shared" si="100"/>
        <v>1050</v>
      </c>
      <c r="Z240" s="152"/>
      <c r="AA240" s="152">
        <f t="shared" si="101"/>
        <v>1050</v>
      </c>
      <c r="AB240" s="152"/>
      <c r="AC240" s="152">
        <f t="shared" si="98"/>
        <v>1050</v>
      </c>
      <c r="AD240" s="152"/>
      <c r="AE240" s="152">
        <f t="shared" si="102"/>
        <v>1050</v>
      </c>
      <c r="AF240" s="152"/>
      <c r="AG240" s="152">
        <f t="shared" si="103"/>
        <v>1050</v>
      </c>
      <c r="AH240" s="152"/>
      <c r="AI240" s="152">
        <f t="shared" si="104"/>
        <v>1050</v>
      </c>
      <c r="AJ240" s="152"/>
      <c r="AK240" s="152">
        <f t="shared" si="99"/>
        <v>1050</v>
      </c>
      <c r="AL240" s="154"/>
      <c r="AM240" s="152">
        <f t="shared" si="86"/>
        <v>1050</v>
      </c>
      <c r="AN240" s="152"/>
      <c r="AO240" s="152">
        <f t="shared" si="87"/>
        <v>1050</v>
      </c>
      <c r="AP240" s="152"/>
      <c r="AQ240" s="152">
        <f t="shared" si="84"/>
        <v>1050</v>
      </c>
      <c r="AR240" s="154">
        <v>-700</v>
      </c>
      <c r="AS240" s="152">
        <f t="shared" si="85"/>
        <v>350</v>
      </c>
      <c r="AT240" s="150"/>
      <c r="AU240" s="152">
        <f t="shared" si="88"/>
        <v>350</v>
      </c>
      <c r="AV240" s="152"/>
      <c r="AW240" s="152">
        <f t="shared" si="89"/>
        <v>350</v>
      </c>
    </row>
    <row r="241" spans="1:49" ht="16.5" customHeight="1">
      <c r="A241" s="257"/>
      <c r="B241" s="150"/>
      <c r="C241" s="149">
        <v>4370</v>
      </c>
      <c r="D241" s="177" t="s">
        <v>307</v>
      </c>
      <c r="E241" s="152"/>
      <c r="F241" s="157"/>
      <c r="G241" s="152"/>
      <c r="H241" s="157">
        <v>10000</v>
      </c>
      <c r="I241" s="152">
        <f t="shared" si="106"/>
        <v>10000</v>
      </c>
      <c r="J241" s="152"/>
      <c r="K241" s="152">
        <f t="shared" si="107"/>
        <v>10000</v>
      </c>
      <c r="L241" s="152"/>
      <c r="M241" s="152">
        <f t="shared" si="108"/>
        <v>10000</v>
      </c>
      <c r="N241" s="152"/>
      <c r="O241" s="152">
        <f t="shared" si="90"/>
        <v>10000</v>
      </c>
      <c r="P241" s="150"/>
      <c r="Q241" s="152">
        <f t="shared" si="91"/>
        <v>10000</v>
      </c>
      <c r="R241" s="152"/>
      <c r="S241" s="152">
        <f t="shared" si="92"/>
        <v>10000</v>
      </c>
      <c r="T241" s="152"/>
      <c r="U241" s="152">
        <f t="shared" si="93"/>
        <v>10000</v>
      </c>
      <c r="V241" s="152"/>
      <c r="W241" s="152">
        <v>3000</v>
      </c>
      <c r="X241" s="154">
        <v>-1000</v>
      </c>
      <c r="Y241" s="157">
        <f t="shared" si="100"/>
        <v>2000</v>
      </c>
      <c r="Z241" s="152"/>
      <c r="AA241" s="152">
        <f t="shared" si="101"/>
        <v>2000</v>
      </c>
      <c r="AB241" s="152"/>
      <c r="AC241" s="152">
        <f t="shared" si="98"/>
        <v>2000</v>
      </c>
      <c r="AD241" s="152"/>
      <c r="AE241" s="152">
        <f t="shared" si="102"/>
        <v>2000</v>
      </c>
      <c r="AF241" s="152"/>
      <c r="AG241" s="152">
        <f t="shared" si="103"/>
        <v>2000</v>
      </c>
      <c r="AH241" s="152"/>
      <c r="AI241" s="152">
        <f t="shared" si="104"/>
        <v>2000</v>
      </c>
      <c r="AJ241" s="152"/>
      <c r="AK241" s="152">
        <f t="shared" si="99"/>
        <v>2000</v>
      </c>
      <c r="AL241" s="154"/>
      <c r="AM241" s="152">
        <f t="shared" si="86"/>
        <v>2000</v>
      </c>
      <c r="AN241" s="152"/>
      <c r="AO241" s="152">
        <f t="shared" si="87"/>
        <v>2000</v>
      </c>
      <c r="AP241" s="152"/>
      <c r="AQ241" s="152">
        <f t="shared" si="84"/>
        <v>2000</v>
      </c>
      <c r="AR241" s="154"/>
      <c r="AS241" s="152">
        <f t="shared" si="85"/>
        <v>2000</v>
      </c>
      <c r="AT241" s="150"/>
      <c r="AU241" s="152">
        <f t="shared" si="88"/>
        <v>2000</v>
      </c>
      <c r="AV241" s="152"/>
      <c r="AW241" s="152">
        <f t="shared" si="89"/>
        <v>2000</v>
      </c>
    </row>
    <row r="242" spans="1:49" ht="16.5" customHeight="1">
      <c r="A242" s="257"/>
      <c r="B242" s="150"/>
      <c r="C242" s="149">
        <v>4410</v>
      </c>
      <c r="D242" s="174" t="s">
        <v>347</v>
      </c>
      <c r="E242" s="152">
        <v>8000</v>
      </c>
      <c r="F242" s="157"/>
      <c r="G242" s="152">
        <f t="shared" si="105"/>
        <v>8000</v>
      </c>
      <c r="H242" s="157"/>
      <c r="I242" s="152">
        <f t="shared" si="106"/>
        <v>8000</v>
      </c>
      <c r="J242" s="152"/>
      <c r="K242" s="152">
        <f t="shared" si="107"/>
        <v>8000</v>
      </c>
      <c r="L242" s="152"/>
      <c r="M242" s="152">
        <f t="shared" si="108"/>
        <v>8000</v>
      </c>
      <c r="N242" s="152">
        <v>3000</v>
      </c>
      <c r="O242" s="152">
        <f t="shared" si="90"/>
        <v>11000</v>
      </c>
      <c r="P242" s="150"/>
      <c r="Q242" s="152">
        <f t="shared" si="91"/>
        <v>11000</v>
      </c>
      <c r="R242" s="152"/>
      <c r="S242" s="152">
        <f t="shared" si="92"/>
        <v>11000</v>
      </c>
      <c r="T242" s="152"/>
      <c r="U242" s="152">
        <f t="shared" si="93"/>
        <v>11000</v>
      </c>
      <c r="V242" s="152"/>
      <c r="W242" s="152">
        <v>700</v>
      </c>
      <c r="X242" s="154"/>
      <c r="Y242" s="157">
        <f t="shared" si="100"/>
        <v>700</v>
      </c>
      <c r="Z242" s="152"/>
      <c r="AA242" s="152">
        <f t="shared" si="101"/>
        <v>700</v>
      </c>
      <c r="AB242" s="152"/>
      <c r="AC242" s="152">
        <f t="shared" si="98"/>
        <v>700</v>
      </c>
      <c r="AD242" s="152"/>
      <c r="AE242" s="152">
        <f t="shared" si="102"/>
        <v>700</v>
      </c>
      <c r="AF242" s="152"/>
      <c r="AG242" s="152">
        <f t="shared" si="103"/>
        <v>700</v>
      </c>
      <c r="AH242" s="152"/>
      <c r="AI242" s="152">
        <f t="shared" si="104"/>
        <v>700</v>
      </c>
      <c r="AJ242" s="152"/>
      <c r="AK242" s="152">
        <f t="shared" si="99"/>
        <v>700</v>
      </c>
      <c r="AL242" s="154"/>
      <c r="AM242" s="152">
        <f t="shared" si="86"/>
        <v>700</v>
      </c>
      <c r="AN242" s="152"/>
      <c r="AO242" s="152">
        <f t="shared" si="87"/>
        <v>700</v>
      </c>
      <c r="AP242" s="152"/>
      <c r="AQ242" s="152">
        <f t="shared" si="84"/>
        <v>700</v>
      </c>
      <c r="AR242" s="154"/>
      <c r="AS242" s="152">
        <f t="shared" si="85"/>
        <v>700</v>
      </c>
      <c r="AT242" s="150"/>
      <c r="AU242" s="152">
        <f t="shared" si="88"/>
        <v>700</v>
      </c>
      <c r="AV242" s="152"/>
      <c r="AW242" s="152">
        <f t="shared" si="89"/>
        <v>700</v>
      </c>
    </row>
    <row r="243" spans="1:49" ht="16.5" customHeight="1">
      <c r="A243" s="257"/>
      <c r="B243" s="150"/>
      <c r="C243" s="149">
        <v>4430</v>
      </c>
      <c r="D243" s="174" t="s">
        <v>309</v>
      </c>
      <c r="E243" s="152">
        <v>1500</v>
      </c>
      <c r="F243" s="157"/>
      <c r="G243" s="152">
        <f t="shared" si="105"/>
        <v>1500</v>
      </c>
      <c r="H243" s="157"/>
      <c r="I243" s="152">
        <f t="shared" si="106"/>
        <v>1500</v>
      </c>
      <c r="J243" s="152"/>
      <c r="K243" s="152">
        <f t="shared" si="107"/>
        <v>1500</v>
      </c>
      <c r="L243" s="152"/>
      <c r="M243" s="152">
        <f t="shared" si="108"/>
        <v>1500</v>
      </c>
      <c r="N243" s="152"/>
      <c r="O243" s="152">
        <f t="shared" si="90"/>
        <v>1500</v>
      </c>
      <c r="P243" s="150"/>
      <c r="Q243" s="152">
        <f t="shared" si="91"/>
        <v>1500</v>
      </c>
      <c r="R243" s="152"/>
      <c r="S243" s="152">
        <f t="shared" si="92"/>
        <v>1500</v>
      </c>
      <c r="T243" s="152"/>
      <c r="U243" s="152">
        <f t="shared" si="93"/>
        <v>1500</v>
      </c>
      <c r="V243" s="152"/>
      <c r="W243" s="152">
        <v>950</v>
      </c>
      <c r="X243" s="154"/>
      <c r="Y243" s="157">
        <f t="shared" si="100"/>
        <v>950</v>
      </c>
      <c r="Z243" s="152"/>
      <c r="AA243" s="152">
        <f t="shared" si="101"/>
        <v>950</v>
      </c>
      <c r="AB243" s="152"/>
      <c r="AC243" s="152">
        <f t="shared" si="98"/>
        <v>950</v>
      </c>
      <c r="AD243" s="152"/>
      <c r="AE243" s="152">
        <f t="shared" si="102"/>
        <v>950</v>
      </c>
      <c r="AF243" s="152"/>
      <c r="AG243" s="152">
        <f t="shared" si="103"/>
        <v>950</v>
      </c>
      <c r="AH243" s="152"/>
      <c r="AI243" s="152">
        <f t="shared" si="104"/>
        <v>950</v>
      </c>
      <c r="AJ243" s="152"/>
      <c r="AK243" s="152">
        <f t="shared" si="99"/>
        <v>950</v>
      </c>
      <c r="AL243" s="154"/>
      <c r="AM243" s="152">
        <f t="shared" si="86"/>
        <v>950</v>
      </c>
      <c r="AN243" s="152"/>
      <c r="AO243" s="152">
        <f t="shared" si="87"/>
        <v>950</v>
      </c>
      <c r="AP243" s="152"/>
      <c r="AQ243" s="152">
        <f t="shared" si="84"/>
        <v>950</v>
      </c>
      <c r="AR243" s="154">
        <v>-400</v>
      </c>
      <c r="AS243" s="152">
        <f t="shared" si="85"/>
        <v>550</v>
      </c>
      <c r="AT243" s="150"/>
      <c r="AU243" s="152">
        <f t="shared" si="88"/>
        <v>550</v>
      </c>
      <c r="AV243" s="152"/>
      <c r="AW243" s="152">
        <f t="shared" si="89"/>
        <v>550</v>
      </c>
    </row>
    <row r="244" spans="1:49" ht="16.5" customHeight="1">
      <c r="A244" s="257"/>
      <c r="B244" s="150"/>
      <c r="C244" s="149">
        <v>4440</v>
      </c>
      <c r="D244" s="174" t="s">
        <v>310</v>
      </c>
      <c r="E244" s="152">
        <v>600</v>
      </c>
      <c r="F244" s="157"/>
      <c r="G244" s="152">
        <f t="shared" si="105"/>
        <v>600</v>
      </c>
      <c r="H244" s="157"/>
      <c r="I244" s="152">
        <f t="shared" si="106"/>
        <v>600</v>
      </c>
      <c r="J244" s="152"/>
      <c r="K244" s="152">
        <f t="shared" si="107"/>
        <v>600</v>
      </c>
      <c r="L244" s="152"/>
      <c r="M244" s="152">
        <f t="shared" si="108"/>
        <v>600</v>
      </c>
      <c r="N244" s="152"/>
      <c r="O244" s="152">
        <f t="shared" si="90"/>
        <v>600</v>
      </c>
      <c r="P244" s="150"/>
      <c r="Q244" s="152">
        <f t="shared" si="91"/>
        <v>600</v>
      </c>
      <c r="R244" s="152"/>
      <c r="S244" s="152">
        <f t="shared" si="92"/>
        <v>600</v>
      </c>
      <c r="T244" s="152"/>
      <c r="U244" s="152">
        <f t="shared" si="93"/>
        <v>600</v>
      </c>
      <c r="V244" s="152"/>
      <c r="W244" s="152">
        <v>27900</v>
      </c>
      <c r="X244" s="154"/>
      <c r="Y244" s="157">
        <f t="shared" si="100"/>
        <v>27900</v>
      </c>
      <c r="Z244" s="152"/>
      <c r="AA244" s="152">
        <f t="shared" si="101"/>
        <v>27900</v>
      </c>
      <c r="AB244" s="152"/>
      <c r="AC244" s="152">
        <f t="shared" si="98"/>
        <v>27900</v>
      </c>
      <c r="AD244" s="152"/>
      <c r="AE244" s="152">
        <f t="shared" si="102"/>
        <v>27900</v>
      </c>
      <c r="AF244" s="152"/>
      <c r="AG244" s="152">
        <f t="shared" si="103"/>
        <v>27900</v>
      </c>
      <c r="AH244" s="152"/>
      <c r="AI244" s="152">
        <f t="shared" si="104"/>
        <v>27900</v>
      </c>
      <c r="AJ244" s="152"/>
      <c r="AK244" s="152">
        <f t="shared" si="99"/>
        <v>27900</v>
      </c>
      <c r="AL244" s="154"/>
      <c r="AM244" s="152">
        <f t="shared" si="86"/>
        <v>27900</v>
      </c>
      <c r="AN244" s="152"/>
      <c r="AO244" s="152">
        <f t="shared" si="87"/>
        <v>27900</v>
      </c>
      <c r="AP244" s="152"/>
      <c r="AQ244" s="152">
        <f t="shared" si="84"/>
        <v>27900</v>
      </c>
      <c r="AR244" s="154"/>
      <c r="AS244" s="152">
        <f t="shared" si="85"/>
        <v>27900</v>
      </c>
      <c r="AT244" s="150"/>
      <c r="AU244" s="152">
        <f t="shared" si="88"/>
        <v>27900</v>
      </c>
      <c r="AV244" s="152"/>
      <c r="AW244" s="152">
        <f t="shared" si="89"/>
        <v>27900</v>
      </c>
    </row>
    <row r="245" spans="1:49" ht="16.5" customHeight="1">
      <c r="A245" s="257"/>
      <c r="B245" s="150"/>
      <c r="C245" s="149">
        <v>4740</v>
      </c>
      <c r="D245" s="178" t="s">
        <v>315</v>
      </c>
      <c r="E245" s="152">
        <v>1000</v>
      </c>
      <c r="F245" s="157"/>
      <c r="G245" s="152">
        <f t="shared" si="105"/>
        <v>1000</v>
      </c>
      <c r="H245" s="157">
        <v>1380</v>
      </c>
      <c r="I245" s="152">
        <f t="shared" si="106"/>
        <v>2380</v>
      </c>
      <c r="J245" s="152"/>
      <c r="K245" s="152">
        <f t="shared" si="107"/>
        <v>2380</v>
      </c>
      <c r="L245" s="152"/>
      <c r="M245" s="152">
        <f t="shared" si="108"/>
        <v>2380</v>
      </c>
      <c r="N245" s="152">
        <v>-242</v>
      </c>
      <c r="O245" s="152">
        <f t="shared" si="90"/>
        <v>2138</v>
      </c>
      <c r="P245" s="150"/>
      <c r="Q245" s="152">
        <f t="shared" si="91"/>
        <v>2138</v>
      </c>
      <c r="R245" s="152"/>
      <c r="S245" s="152">
        <f t="shared" si="92"/>
        <v>2138</v>
      </c>
      <c r="T245" s="152"/>
      <c r="U245" s="152">
        <f t="shared" si="93"/>
        <v>2138</v>
      </c>
      <c r="V245" s="152"/>
      <c r="W245" s="152">
        <v>2000</v>
      </c>
      <c r="X245" s="154"/>
      <c r="Y245" s="157">
        <f t="shared" si="100"/>
        <v>2000</v>
      </c>
      <c r="Z245" s="152"/>
      <c r="AA245" s="152">
        <f t="shared" si="101"/>
        <v>2000</v>
      </c>
      <c r="AB245" s="152"/>
      <c r="AC245" s="152">
        <f t="shared" si="98"/>
        <v>2000</v>
      </c>
      <c r="AD245" s="152"/>
      <c r="AE245" s="152">
        <f t="shared" si="102"/>
        <v>2000</v>
      </c>
      <c r="AF245" s="152"/>
      <c r="AG245" s="152">
        <f t="shared" si="103"/>
        <v>2000</v>
      </c>
      <c r="AH245" s="152"/>
      <c r="AI245" s="152">
        <f t="shared" si="104"/>
        <v>2000</v>
      </c>
      <c r="AJ245" s="152"/>
      <c r="AK245" s="152">
        <f t="shared" si="99"/>
        <v>2000</v>
      </c>
      <c r="AL245" s="154"/>
      <c r="AM245" s="152">
        <f t="shared" si="86"/>
        <v>2000</v>
      </c>
      <c r="AN245" s="152"/>
      <c r="AO245" s="152">
        <f t="shared" si="87"/>
        <v>2000</v>
      </c>
      <c r="AP245" s="152"/>
      <c r="AQ245" s="152">
        <f t="shared" si="84"/>
        <v>2000</v>
      </c>
      <c r="AR245" s="154"/>
      <c r="AS245" s="152">
        <f t="shared" si="85"/>
        <v>2000</v>
      </c>
      <c r="AT245" s="150"/>
      <c r="AU245" s="152">
        <f t="shared" si="88"/>
        <v>2000</v>
      </c>
      <c r="AV245" s="152"/>
      <c r="AW245" s="152">
        <f t="shared" si="89"/>
        <v>2000</v>
      </c>
    </row>
    <row r="246" spans="1:49" ht="16.5" customHeight="1">
      <c r="A246" s="257"/>
      <c r="B246" s="201"/>
      <c r="C246" s="238">
        <v>4750</v>
      </c>
      <c r="D246" s="176" t="s">
        <v>316</v>
      </c>
      <c r="E246" s="152">
        <v>32100</v>
      </c>
      <c r="F246" s="157"/>
      <c r="G246" s="152">
        <f t="shared" si="105"/>
        <v>32100</v>
      </c>
      <c r="H246" s="157"/>
      <c r="I246" s="152">
        <f t="shared" si="106"/>
        <v>32100</v>
      </c>
      <c r="J246" s="152"/>
      <c r="K246" s="152">
        <f t="shared" si="107"/>
        <v>32100</v>
      </c>
      <c r="L246" s="152"/>
      <c r="M246" s="152">
        <f t="shared" si="108"/>
        <v>32100</v>
      </c>
      <c r="N246" s="152"/>
      <c r="O246" s="152">
        <f t="shared" si="90"/>
        <v>32100</v>
      </c>
      <c r="P246" s="150"/>
      <c r="Q246" s="152">
        <f t="shared" si="91"/>
        <v>32100</v>
      </c>
      <c r="R246" s="152"/>
      <c r="S246" s="152">
        <f t="shared" si="92"/>
        <v>32100</v>
      </c>
      <c r="T246" s="152"/>
      <c r="U246" s="152">
        <f t="shared" si="93"/>
        <v>32100</v>
      </c>
      <c r="V246" s="152"/>
      <c r="W246" s="152">
        <v>2000</v>
      </c>
      <c r="X246" s="154"/>
      <c r="Y246" s="157">
        <f t="shared" si="100"/>
        <v>2000</v>
      </c>
      <c r="Z246" s="152"/>
      <c r="AA246" s="152">
        <f t="shared" si="101"/>
        <v>2000</v>
      </c>
      <c r="AB246" s="152"/>
      <c r="AC246" s="152">
        <f t="shared" si="98"/>
        <v>2000</v>
      </c>
      <c r="AD246" s="152"/>
      <c r="AE246" s="152">
        <f t="shared" si="102"/>
        <v>2000</v>
      </c>
      <c r="AF246" s="152"/>
      <c r="AG246" s="152">
        <f t="shared" si="103"/>
        <v>2000</v>
      </c>
      <c r="AH246" s="152"/>
      <c r="AI246" s="152">
        <f t="shared" si="104"/>
        <v>2000</v>
      </c>
      <c r="AJ246" s="152"/>
      <c r="AK246" s="152">
        <f t="shared" si="99"/>
        <v>2000</v>
      </c>
      <c r="AL246" s="154"/>
      <c r="AM246" s="152">
        <f t="shared" si="86"/>
        <v>2000</v>
      </c>
      <c r="AN246" s="152"/>
      <c r="AO246" s="152">
        <f t="shared" si="87"/>
        <v>2000</v>
      </c>
      <c r="AP246" s="152"/>
      <c r="AQ246" s="152">
        <f t="shared" si="84"/>
        <v>2000</v>
      </c>
      <c r="AR246" s="154"/>
      <c r="AS246" s="152">
        <f t="shared" si="85"/>
        <v>2000</v>
      </c>
      <c r="AT246" s="150"/>
      <c r="AU246" s="152">
        <f t="shared" si="88"/>
        <v>2000</v>
      </c>
      <c r="AV246" s="152"/>
      <c r="AW246" s="152">
        <f t="shared" si="89"/>
        <v>2000</v>
      </c>
    </row>
    <row r="247" spans="1:49" ht="16.5" customHeight="1">
      <c r="A247" s="191"/>
      <c r="B247" s="159" t="s">
        <v>395</v>
      </c>
      <c r="C247" s="160"/>
      <c r="D247" s="159"/>
      <c r="E247" s="161">
        <f>SUM(E231:E246)</f>
        <v>743970</v>
      </c>
      <c r="F247" s="161"/>
      <c r="G247" s="161">
        <f>SUM(G231:G246)</f>
        <v>743970</v>
      </c>
      <c r="H247" s="161">
        <f>SUM(H231:H246)</f>
        <v>11380</v>
      </c>
      <c r="I247" s="161">
        <f>SUM(I231:I246)</f>
        <v>755350</v>
      </c>
      <c r="J247" s="161"/>
      <c r="K247" s="161">
        <f>SUM(K231:K246)</f>
        <v>755350</v>
      </c>
      <c r="L247" s="161"/>
      <c r="M247" s="161">
        <f>SUM(M231:M246)</f>
        <v>755350</v>
      </c>
      <c r="N247" s="162">
        <f>SUM(N231:N246)</f>
        <v>-242</v>
      </c>
      <c r="O247" s="162">
        <f t="shared" si="90"/>
        <v>755108</v>
      </c>
      <c r="P247" s="252"/>
      <c r="Q247" s="162">
        <f t="shared" si="91"/>
        <v>755108</v>
      </c>
      <c r="R247" s="162"/>
      <c r="S247" s="162">
        <f t="shared" si="92"/>
        <v>755108</v>
      </c>
      <c r="T247" s="162">
        <f>SUM(T231:T246)</f>
        <v>18000</v>
      </c>
      <c r="U247" s="162">
        <f>SUM(U231:U246)</f>
        <v>773108</v>
      </c>
      <c r="V247" s="162">
        <f>SUM(V231:V246)</f>
        <v>2678</v>
      </c>
      <c r="W247" s="162">
        <f>SUM(W231:W246)</f>
        <v>748000</v>
      </c>
      <c r="X247" s="162">
        <f>SUM(X231:X246)</f>
        <v>-26200</v>
      </c>
      <c r="Y247" s="164">
        <f t="shared" si="100"/>
        <v>721800</v>
      </c>
      <c r="Z247" s="162"/>
      <c r="AA247" s="162">
        <f t="shared" si="101"/>
        <v>721800</v>
      </c>
      <c r="AB247" s="162"/>
      <c r="AC247" s="162">
        <f t="shared" si="98"/>
        <v>721800</v>
      </c>
      <c r="AD247" s="162"/>
      <c r="AE247" s="162">
        <f t="shared" si="102"/>
        <v>721800</v>
      </c>
      <c r="AF247" s="162">
        <f>SUM(AF231:AF246)</f>
        <v>137600</v>
      </c>
      <c r="AG247" s="162">
        <f t="shared" si="103"/>
        <v>859400</v>
      </c>
      <c r="AH247" s="162"/>
      <c r="AI247" s="162">
        <f t="shared" si="104"/>
        <v>859400</v>
      </c>
      <c r="AJ247" s="162"/>
      <c r="AK247" s="162">
        <f>SUM(AK231:AK246)</f>
        <v>859400</v>
      </c>
      <c r="AL247" s="164"/>
      <c r="AM247" s="162">
        <f t="shared" si="86"/>
        <v>859400</v>
      </c>
      <c r="AN247" s="162"/>
      <c r="AO247" s="162">
        <f t="shared" si="87"/>
        <v>859400</v>
      </c>
      <c r="AP247" s="162">
        <f>SUM(AP231:AP246)</f>
        <v>-23000</v>
      </c>
      <c r="AQ247" s="162">
        <f>SUM(AQ231:AQ246)</f>
        <v>836400</v>
      </c>
      <c r="AR247" s="164">
        <f>SUM(AR231:AR246)</f>
        <v>6042</v>
      </c>
      <c r="AS247" s="162">
        <f>SUM(AS231:AS246)</f>
        <v>842442</v>
      </c>
      <c r="AT247" s="163"/>
      <c r="AU247" s="162">
        <f>SUM(AU231:AU246)</f>
        <v>842442</v>
      </c>
      <c r="AV247" s="162"/>
      <c r="AW247" s="162">
        <f t="shared" si="89"/>
        <v>842442</v>
      </c>
    </row>
    <row r="248" spans="1:49" ht="16.5" customHeight="1">
      <c r="A248" s="156"/>
      <c r="B248" s="168">
        <v>80113</v>
      </c>
      <c r="C248" s="149">
        <v>4010</v>
      </c>
      <c r="D248" s="150" t="s">
        <v>294</v>
      </c>
      <c r="E248" s="152">
        <v>31781</v>
      </c>
      <c r="F248" s="152"/>
      <c r="G248" s="152">
        <f>E248+F248</f>
        <v>31781</v>
      </c>
      <c r="H248" s="152"/>
      <c r="I248" s="152">
        <f>G248+H248</f>
        <v>31781</v>
      </c>
      <c r="J248" s="152"/>
      <c r="K248" s="152">
        <f>I248+J248</f>
        <v>31781</v>
      </c>
      <c r="L248" s="152"/>
      <c r="M248" s="152">
        <f>K248+L248</f>
        <v>31781</v>
      </c>
      <c r="N248" s="152"/>
      <c r="O248" s="152">
        <f t="shared" si="90"/>
        <v>31781</v>
      </c>
      <c r="P248" s="150"/>
      <c r="Q248" s="152">
        <f t="shared" si="91"/>
        <v>31781</v>
      </c>
      <c r="R248" s="152">
        <v>-2000</v>
      </c>
      <c r="S248" s="152">
        <f t="shared" si="92"/>
        <v>29781</v>
      </c>
      <c r="T248" s="152"/>
      <c r="U248" s="152">
        <f t="shared" si="93"/>
        <v>29781</v>
      </c>
      <c r="V248" s="152"/>
      <c r="W248" s="152">
        <v>41300</v>
      </c>
      <c r="X248" s="154"/>
      <c r="Y248" s="157">
        <f t="shared" si="100"/>
        <v>41300</v>
      </c>
      <c r="Z248" s="152"/>
      <c r="AA248" s="152">
        <f t="shared" si="101"/>
        <v>41300</v>
      </c>
      <c r="AB248" s="152"/>
      <c r="AC248" s="152">
        <f t="shared" si="98"/>
        <v>41300</v>
      </c>
      <c r="AD248" s="152"/>
      <c r="AE248" s="152">
        <f t="shared" si="102"/>
        <v>41300</v>
      </c>
      <c r="AF248" s="152"/>
      <c r="AG248" s="152">
        <f t="shared" si="103"/>
        <v>41300</v>
      </c>
      <c r="AH248" s="152"/>
      <c r="AI248" s="152">
        <f t="shared" si="104"/>
        <v>41300</v>
      </c>
      <c r="AJ248" s="152"/>
      <c r="AK248" s="152">
        <f t="shared" si="99"/>
        <v>41300</v>
      </c>
      <c r="AL248" s="154"/>
      <c r="AM248" s="152">
        <f t="shared" si="86"/>
        <v>41300</v>
      </c>
      <c r="AN248" s="152"/>
      <c r="AO248" s="152">
        <f t="shared" si="87"/>
        <v>41300</v>
      </c>
      <c r="AP248" s="152"/>
      <c r="AQ248" s="152">
        <f t="shared" si="84"/>
        <v>41300</v>
      </c>
      <c r="AR248" s="152">
        <v>2800</v>
      </c>
      <c r="AS248" s="152">
        <f t="shared" si="85"/>
        <v>44100</v>
      </c>
      <c r="AT248" s="150"/>
      <c r="AU248" s="152">
        <f t="shared" si="88"/>
        <v>44100</v>
      </c>
      <c r="AV248" s="152"/>
      <c r="AW248" s="152">
        <f t="shared" si="89"/>
        <v>44100</v>
      </c>
    </row>
    <row r="249" spans="1:49" ht="16.5" customHeight="1">
      <c r="A249" s="156"/>
      <c r="B249" s="174" t="s">
        <v>396</v>
      </c>
      <c r="C249" s="149">
        <v>4040</v>
      </c>
      <c r="D249" s="150" t="s">
        <v>296</v>
      </c>
      <c r="E249" s="152">
        <v>2013</v>
      </c>
      <c r="F249" s="152"/>
      <c r="G249" s="152">
        <f aca="true" t="shared" si="109" ref="G249:G256">E249+F249</f>
        <v>2013</v>
      </c>
      <c r="H249" s="152"/>
      <c r="I249" s="152">
        <f aca="true" t="shared" si="110" ref="I249:I256">G249+H249</f>
        <v>2013</v>
      </c>
      <c r="J249" s="152"/>
      <c r="K249" s="152">
        <f aca="true" t="shared" si="111" ref="K249:K256">I249+J249</f>
        <v>2013</v>
      </c>
      <c r="L249" s="152"/>
      <c r="M249" s="152">
        <f aca="true" t="shared" si="112" ref="M249:M256">K249+L249</f>
        <v>2013</v>
      </c>
      <c r="N249" s="152"/>
      <c r="O249" s="152">
        <f t="shared" si="90"/>
        <v>2013</v>
      </c>
      <c r="P249" s="150"/>
      <c r="Q249" s="152">
        <f t="shared" si="91"/>
        <v>2013</v>
      </c>
      <c r="R249" s="152"/>
      <c r="S249" s="152">
        <f t="shared" si="92"/>
        <v>2013</v>
      </c>
      <c r="T249" s="152"/>
      <c r="U249" s="152">
        <f t="shared" si="93"/>
        <v>2013</v>
      </c>
      <c r="V249" s="152"/>
      <c r="W249" s="152">
        <v>3200</v>
      </c>
      <c r="X249" s="154"/>
      <c r="Y249" s="157">
        <f t="shared" si="100"/>
        <v>3200</v>
      </c>
      <c r="Z249" s="152"/>
      <c r="AA249" s="152">
        <f t="shared" si="101"/>
        <v>3200</v>
      </c>
      <c r="AB249" s="152"/>
      <c r="AC249" s="152">
        <f t="shared" si="98"/>
        <v>3200</v>
      </c>
      <c r="AD249" s="152"/>
      <c r="AE249" s="152">
        <f t="shared" si="102"/>
        <v>3200</v>
      </c>
      <c r="AF249" s="152"/>
      <c r="AG249" s="152">
        <f t="shared" si="103"/>
        <v>3200</v>
      </c>
      <c r="AH249" s="152"/>
      <c r="AI249" s="152">
        <f t="shared" si="104"/>
        <v>3200</v>
      </c>
      <c r="AJ249" s="152"/>
      <c r="AK249" s="152">
        <f t="shared" si="99"/>
        <v>3200</v>
      </c>
      <c r="AL249" s="154"/>
      <c r="AM249" s="152">
        <f t="shared" si="86"/>
        <v>3200</v>
      </c>
      <c r="AN249" s="152"/>
      <c r="AO249" s="152">
        <f t="shared" si="87"/>
        <v>3200</v>
      </c>
      <c r="AP249" s="152"/>
      <c r="AQ249" s="152">
        <f t="shared" si="84"/>
        <v>3200</v>
      </c>
      <c r="AR249" s="152">
        <v>-75</v>
      </c>
      <c r="AS249" s="152">
        <f t="shared" si="85"/>
        <v>3125</v>
      </c>
      <c r="AT249" s="150"/>
      <c r="AU249" s="152">
        <f t="shared" si="88"/>
        <v>3125</v>
      </c>
      <c r="AV249" s="152"/>
      <c r="AW249" s="152">
        <f t="shared" si="89"/>
        <v>3125</v>
      </c>
    </row>
    <row r="250" spans="1:49" ht="16.5" customHeight="1">
      <c r="A250" s="156"/>
      <c r="B250" s="174" t="s">
        <v>397</v>
      </c>
      <c r="C250" s="149">
        <v>4110</v>
      </c>
      <c r="D250" s="150" t="s">
        <v>297</v>
      </c>
      <c r="E250" s="152">
        <v>5600</v>
      </c>
      <c r="F250" s="152"/>
      <c r="G250" s="152">
        <f t="shared" si="109"/>
        <v>5600</v>
      </c>
      <c r="H250" s="152"/>
      <c r="I250" s="152">
        <f t="shared" si="110"/>
        <v>5600</v>
      </c>
      <c r="J250" s="152"/>
      <c r="K250" s="152">
        <f t="shared" si="111"/>
        <v>5600</v>
      </c>
      <c r="L250" s="152"/>
      <c r="M250" s="152">
        <f t="shared" si="112"/>
        <v>5600</v>
      </c>
      <c r="N250" s="152"/>
      <c r="O250" s="152">
        <f t="shared" si="90"/>
        <v>5600</v>
      </c>
      <c r="P250" s="150"/>
      <c r="Q250" s="152">
        <f t="shared" si="91"/>
        <v>5600</v>
      </c>
      <c r="R250" s="152"/>
      <c r="S250" s="152">
        <f t="shared" si="92"/>
        <v>5600</v>
      </c>
      <c r="T250" s="152"/>
      <c r="U250" s="152">
        <f t="shared" si="93"/>
        <v>5600</v>
      </c>
      <c r="V250" s="152">
        <v>91</v>
      </c>
      <c r="W250" s="152">
        <v>6600</v>
      </c>
      <c r="X250" s="154"/>
      <c r="Y250" s="157">
        <f t="shared" si="100"/>
        <v>6600</v>
      </c>
      <c r="Z250" s="152"/>
      <c r="AA250" s="152">
        <f t="shared" si="101"/>
        <v>6600</v>
      </c>
      <c r="AB250" s="152"/>
      <c r="AC250" s="152">
        <f t="shared" si="98"/>
        <v>6600</v>
      </c>
      <c r="AD250" s="152"/>
      <c r="AE250" s="152">
        <f t="shared" si="102"/>
        <v>6600</v>
      </c>
      <c r="AF250" s="152"/>
      <c r="AG250" s="152">
        <f t="shared" si="103"/>
        <v>6600</v>
      </c>
      <c r="AH250" s="152"/>
      <c r="AI250" s="152">
        <f t="shared" si="104"/>
        <v>6600</v>
      </c>
      <c r="AJ250" s="152"/>
      <c r="AK250" s="152">
        <f t="shared" si="99"/>
        <v>6600</v>
      </c>
      <c r="AL250" s="154"/>
      <c r="AM250" s="152">
        <f t="shared" si="86"/>
        <v>6600</v>
      </c>
      <c r="AN250" s="152"/>
      <c r="AO250" s="152">
        <f t="shared" si="87"/>
        <v>6600</v>
      </c>
      <c r="AP250" s="152"/>
      <c r="AQ250" s="152">
        <f t="shared" si="84"/>
        <v>6600</v>
      </c>
      <c r="AR250" s="152">
        <v>500</v>
      </c>
      <c r="AS250" s="152">
        <f t="shared" si="85"/>
        <v>7100</v>
      </c>
      <c r="AT250" s="150"/>
      <c r="AU250" s="152">
        <f t="shared" si="88"/>
        <v>7100</v>
      </c>
      <c r="AV250" s="152"/>
      <c r="AW250" s="152">
        <f t="shared" si="89"/>
        <v>7100</v>
      </c>
    </row>
    <row r="251" spans="1:49" ht="16.5" customHeight="1">
      <c r="A251" s="156"/>
      <c r="B251" s="174"/>
      <c r="C251" s="149">
        <v>4120</v>
      </c>
      <c r="D251" s="176" t="s">
        <v>298</v>
      </c>
      <c r="E251" s="152">
        <v>800</v>
      </c>
      <c r="F251" s="152"/>
      <c r="G251" s="152">
        <f t="shared" si="109"/>
        <v>800</v>
      </c>
      <c r="H251" s="152"/>
      <c r="I251" s="152">
        <f t="shared" si="110"/>
        <v>800</v>
      </c>
      <c r="J251" s="152"/>
      <c r="K251" s="152">
        <f t="shared" si="111"/>
        <v>800</v>
      </c>
      <c r="L251" s="152"/>
      <c r="M251" s="152">
        <f t="shared" si="112"/>
        <v>800</v>
      </c>
      <c r="N251" s="152"/>
      <c r="O251" s="152">
        <f t="shared" si="90"/>
        <v>800</v>
      </c>
      <c r="P251" s="150"/>
      <c r="Q251" s="152">
        <f t="shared" si="91"/>
        <v>800</v>
      </c>
      <c r="R251" s="152"/>
      <c r="S251" s="152">
        <f t="shared" si="92"/>
        <v>800</v>
      </c>
      <c r="T251" s="152"/>
      <c r="U251" s="152">
        <f t="shared" si="93"/>
        <v>800</v>
      </c>
      <c r="V251" s="152"/>
      <c r="W251" s="152">
        <v>900</v>
      </c>
      <c r="X251" s="154"/>
      <c r="Y251" s="157">
        <f t="shared" si="100"/>
        <v>900</v>
      </c>
      <c r="Z251" s="152"/>
      <c r="AA251" s="152">
        <f t="shared" si="101"/>
        <v>900</v>
      </c>
      <c r="AB251" s="152"/>
      <c r="AC251" s="152">
        <f t="shared" si="98"/>
        <v>900</v>
      </c>
      <c r="AD251" s="152"/>
      <c r="AE251" s="152">
        <f t="shared" si="102"/>
        <v>900</v>
      </c>
      <c r="AF251" s="152"/>
      <c r="AG251" s="152">
        <f t="shared" si="103"/>
        <v>900</v>
      </c>
      <c r="AH251" s="152"/>
      <c r="AI251" s="152">
        <f t="shared" si="104"/>
        <v>900</v>
      </c>
      <c r="AJ251" s="152"/>
      <c r="AK251" s="152">
        <f t="shared" si="99"/>
        <v>900</v>
      </c>
      <c r="AL251" s="154"/>
      <c r="AM251" s="152">
        <f t="shared" si="86"/>
        <v>900</v>
      </c>
      <c r="AN251" s="152"/>
      <c r="AO251" s="152">
        <f t="shared" si="87"/>
        <v>900</v>
      </c>
      <c r="AP251" s="152"/>
      <c r="AQ251" s="152">
        <f t="shared" si="84"/>
        <v>900</v>
      </c>
      <c r="AR251" s="152">
        <v>300</v>
      </c>
      <c r="AS251" s="152">
        <f t="shared" si="85"/>
        <v>1200</v>
      </c>
      <c r="AT251" s="150"/>
      <c r="AU251" s="152">
        <f t="shared" si="88"/>
        <v>1200</v>
      </c>
      <c r="AV251" s="152"/>
      <c r="AW251" s="152">
        <f t="shared" si="89"/>
        <v>1200</v>
      </c>
    </row>
    <row r="252" spans="1:49" ht="16.5" customHeight="1">
      <c r="A252" s="156"/>
      <c r="B252" s="174"/>
      <c r="C252" s="149">
        <v>4210</v>
      </c>
      <c r="D252" s="176" t="s">
        <v>300</v>
      </c>
      <c r="E252" s="152">
        <v>22000</v>
      </c>
      <c r="F252" s="152"/>
      <c r="G252" s="152">
        <f t="shared" si="109"/>
        <v>22000</v>
      </c>
      <c r="H252" s="152"/>
      <c r="I252" s="152">
        <f t="shared" si="110"/>
        <v>22000</v>
      </c>
      <c r="J252" s="152"/>
      <c r="K252" s="152">
        <f t="shared" si="111"/>
        <v>22000</v>
      </c>
      <c r="L252" s="152"/>
      <c r="M252" s="152">
        <f t="shared" si="112"/>
        <v>22000</v>
      </c>
      <c r="N252" s="152"/>
      <c r="O252" s="152">
        <f t="shared" si="90"/>
        <v>22000</v>
      </c>
      <c r="P252" s="150"/>
      <c r="Q252" s="152">
        <f t="shared" si="91"/>
        <v>22000</v>
      </c>
      <c r="R252" s="152"/>
      <c r="S252" s="152">
        <f t="shared" si="92"/>
        <v>22000</v>
      </c>
      <c r="T252" s="152">
        <v>-3000</v>
      </c>
      <c r="U252" s="152">
        <f t="shared" si="93"/>
        <v>19000</v>
      </c>
      <c r="V252" s="152"/>
      <c r="W252" s="152">
        <v>22050</v>
      </c>
      <c r="X252" s="154"/>
      <c r="Y252" s="157">
        <f t="shared" si="100"/>
        <v>22050</v>
      </c>
      <c r="Z252" s="152"/>
      <c r="AA252" s="152">
        <f t="shared" si="101"/>
        <v>22050</v>
      </c>
      <c r="AB252" s="152"/>
      <c r="AC252" s="152">
        <f t="shared" si="98"/>
        <v>22050</v>
      </c>
      <c r="AD252" s="152"/>
      <c r="AE252" s="152">
        <f t="shared" si="102"/>
        <v>22050</v>
      </c>
      <c r="AF252" s="152"/>
      <c r="AG252" s="152">
        <f t="shared" si="103"/>
        <v>22050</v>
      </c>
      <c r="AH252" s="152"/>
      <c r="AI252" s="152">
        <f t="shared" si="104"/>
        <v>22050</v>
      </c>
      <c r="AJ252" s="152"/>
      <c r="AK252" s="152">
        <f t="shared" si="99"/>
        <v>22050</v>
      </c>
      <c r="AL252" s="154"/>
      <c r="AM252" s="152">
        <f t="shared" si="86"/>
        <v>22050</v>
      </c>
      <c r="AN252" s="152"/>
      <c r="AO252" s="152">
        <f t="shared" si="87"/>
        <v>22050</v>
      </c>
      <c r="AP252" s="152"/>
      <c r="AQ252" s="152">
        <f t="shared" si="84"/>
        <v>22050</v>
      </c>
      <c r="AR252" s="152">
        <v>2000</v>
      </c>
      <c r="AS252" s="152">
        <f t="shared" si="85"/>
        <v>24050</v>
      </c>
      <c r="AT252" s="150"/>
      <c r="AU252" s="152">
        <f t="shared" si="88"/>
        <v>24050</v>
      </c>
      <c r="AV252" s="152"/>
      <c r="AW252" s="152">
        <f t="shared" si="89"/>
        <v>24050</v>
      </c>
    </row>
    <row r="253" spans="1:49" ht="16.5" customHeight="1">
      <c r="A253" s="156"/>
      <c r="B253" s="174"/>
      <c r="C253" s="149">
        <v>4280</v>
      </c>
      <c r="D253" s="176" t="s">
        <v>304</v>
      </c>
      <c r="E253" s="152"/>
      <c r="F253" s="152"/>
      <c r="G253" s="152"/>
      <c r="H253" s="152"/>
      <c r="I253" s="152"/>
      <c r="J253" s="152"/>
      <c r="K253" s="152"/>
      <c r="L253" s="152"/>
      <c r="M253" s="152"/>
      <c r="N253" s="152"/>
      <c r="O253" s="152"/>
      <c r="P253" s="150"/>
      <c r="Q253" s="152"/>
      <c r="R253" s="152"/>
      <c r="S253" s="152"/>
      <c r="T253" s="152"/>
      <c r="U253" s="152"/>
      <c r="V253" s="152"/>
      <c r="W253" s="152">
        <v>200</v>
      </c>
      <c r="X253" s="154"/>
      <c r="Y253" s="157">
        <f t="shared" si="100"/>
        <v>200</v>
      </c>
      <c r="Z253" s="152"/>
      <c r="AA253" s="152">
        <f t="shared" si="101"/>
        <v>200</v>
      </c>
      <c r="AB253" s="152"/>
      <c r="AC253" s="152">
        <f t="shared" si="98"/>
        <v>200</v>
      </c>
      <c r="AD253" s="152"/>
      <c r="AE253" s="152">
        <f t="shared" si="102"/>
        <v>200</v>
      </c>
      <c r="AF253" s="152"/>
      <c r="AG253" s="152">
        <f t="shared" si="103"/>
        <v>200</v>
      </c>
      <c r="AH253" s="152"/>
      <c r="AI253" s="152">
        <f t="shared" si="104"/>
        <v>200</v>
      </c>
      <c r="AJ253" s="152"/>
      <c r="AK253" s="152">
        <f t="shared" si="99"/>
        <v>200</v>
      </c>
      <c r="AL253" s="154"/>
      <c r="AM253" s="152">
        <f t="shared" si="86"/>
        <v>200</v>
      </c>
      <c r="AN253" s="152"/>
      <c r="AO253" s="152">
        <f t="shared" si="87"/>
        <v>200</v>
      </c>
      <c r="AP253" s="152"/>
      <c r="AQ253" s="152">
        <f t="shared" si="84"/>
        <v>200</v>
      </c>
      <c r="AR253" s="152"/>
      <c r="AS253" s="152">
        <f t="shared" si="85"/>
        <v>200</v>
      </c>
      <c r="AT253" s="150"/>
      <c r="AU253" s="152">
        <f t="shared" si="88"/>
        <v>200</v>
      </c>
      <c r="AV253" s="152"/>
      <c r="AW253" s="152">
        <f t="shared" si="89"/>
        <v>200</v>
      </c>
    </row>
    <row r="254" spans="1:49" ht="16.5" customHeight="1">
      <c r="A254" s="156"/>
      <c r="B254" s="174"/>
      <c r="C254" s="149">
        <v>4300</v>
      </c>
      <c r="D254" s="176" t="s">
        <v>284</v>
      </c>
      <c r="E254" s="152">
        <v>8000</v>
      </c>
      <c r="F254" s="152"/>
      <c r="G254" s="152">
        <f t="shared" si="109"/>
        <v>8000</v>
      </c>
      <c r="H254" s="152"/>
      <c r="I254" s="152">
        <f t="shared" si="110"/>
        <v>8000</v>
      </c>
      <c r="J254" s="152"/>
      <c r="K254" s="152">
        <f t="shared" si="111"/>
        <v>8000</v>
      </c>
      <c r="L254" s="152"/>
      <c r="M254" s="152">
        <f t="shared" si="112"/>
        <v>8000</v>
      </c>
      <c r="N254" s="152"/>
      <c r="O254" s="152">
        <f t="shared" si="90"/>
        <v>8000</v>
      </c>
      <c r="P254" s="150"/>
      <c r="Q254" s="152">
        <f t="shared" si="91"/>
        <v>8000</v>
      </c>
      <c r="R254" s="152"/>
      <c r="S254" s="152">
        <f t="shared" si="92"/>
        <v>8000</v>
      </c>
      <c r="T254" s="152">
        <v>-4500</v>
      </c>
      <c r="U254" s="152">
        <f t="shared" si="93"/>
        <v>3500</v>
      </c>
      <c r="V254" s="152"/>
      <c r="W254" s="152">
        <v>4600</v>
      </c>
      <c r="X254" s="154"/>
      <c r="Y254" s="157">
        <f t="shared" si="100"/>
        <v>4600</v>
      </c>
      <c r="Z254" s="152"/>
      <c r="AA254" s="152">
        <f t="shared" si="101"/>
        <v>4600</v>
      </c>
      <c r="AB254" s="152"/>
      <c r="AC254" s="152">
        <f t="shared" si="98"/>
        <v>4600</v>
      </c>
      <c r="AD254" s="152"/>
      <c r="AE254" s="152">
        <f t="shared" si="102"/>
        <v>4600</v>
      </c>
      <c r="AF254" s="152"/>
      <c r="AG254" s="152">
        <f t="shared" si="103"/>
        <v>4600</v>
      </c>
      <c r="AH254" s="152"/>
      <c r="AI254" s="152">
        <f t="shared" si="104"/>
        <v>4600</v>
      </c>
      <c r="AJ254" s="152"/>
      <c r="AK254" s="152">
        <f t="shared" si="99"/>
        <v>4600</v>
      </c>
      <c r="AL254" s="154"/>
      <c r="AM254" s="152">
        <f t="shared" si="86"/>
        <v>4600</v>
      </c>
      <c r="AN254" s="152"/>
      <c r="AO254" s="152">
        <f t="shared" si="87"/>
        <v>4600</v>
      </c>
      <c r="AP254" s="152"/>
      <c r="AQ254" s="152">
        <f t="shared" si="84"/>
        <v>4600</v>
      </c>
      <c r="AR254" s="152">
        <v>-2000</v>
      </c>
      <c r="AS254" s="152">
        <f t="shared" si="85"/>
        <v>2600</v>
      </c>
      <c r="AT254" s="150"/>
      <c r="AU254" s="152">
        <f t="shared" si="88"/>
        <v>2600</v>
      </c>
      <c r="AV254" s="152"/>
      <c r="AW254" s="152">
        <f t="shared" si="89"/>
        <v>2600</v>
      </c>
    </row>
    <row r="255" spans="1:49" ht="16.5" customHeight="1">
      <c r="A255" s="156"/>
      <c r="B255" s="174"/>
      <c r="C255" s="149">
        <v>4430</v>
      </c>
      <c r="D255" s="176" t="s">
        <v>309</v>
      </c>
      <c r="E255" s="152">
        <v>2500</v>
      </c>
      <c r="F255" s="152"/>
      <c r="G255" s="152">
        <f t="shared" si="109"/>
        <v>2500</v>
      </c>
      <c r="H255" s="152"/>
      <c r="I255" s="152">
        <f t="shared" si="110"/>
        <v>2500</v>
      </c>
      <c r="J255" s="152"/>
      <c r="K255" s="152">
        <f t="shared" si="111"/>
        <v>2500</v>
      </c>
      <c r="L255" s="152"/>
      <c r="M255" s="152">
        <f t="shared" si="112"/>
        <v>2500</v>
      </c>
      <c r="N255" s="152">
        <v>-311</v>
      </c>
      <c r="O255" s="152">
        <f t="shared" si="90"/>
        <v>2189</v>
      </c>
      <c r="P255" s="150"/>
      <c r="Q255" s="152">
        <f t="shared" si="91"/>
        <v>2189</v>
      </c>
      <c r="R255" s="152"/>
      <c r="S255" s="152">
        <f t="shared" si="92"/>
        <v>2189</v>
      </c>
      <c r="T255" s="152"/>
      <c r="U255" s="152">
        <f t="shared" si="93"/>
        <v>2189</v>
      </c>
      <c r="V255" s="152"/>
      <c r="W255" s="152">
        <v>6450</v>
      </c>
      <c r="X255" s="154"/>
      <c r="Y255" s="157">
        <f t="shared" si="100"/>
        <v>6450</v>
      </c>
      <c r="Z255" s="152"/>
      <c r="AA255" s="152">
        <f t="shared" si="101"/>
        <v>6450</v>
      </c>
      <c r="AB255" s="152"/>
      <c r="AC255" s="152">
        <f t="shared" si="98"/>
        <v>6450</v>
      </c>
      <c r="AD255" s="152"/>
      <c r="AE255" s="152">
        <f t="shared" si="102"/>
        <v>6450</v>
      </c>
      <c r="AF255" s="152"/>
      <c r="AG255" s="152">
        <f t="shared" si="103"/>
        <v>6450</v>
      </c>
      <c r="AH255" s="152"/>
      <c r="AI255" s="152">
        <f t="shared" si="104"/>
        <v>6450</v>
      </c>
      <c r="AJ255" s="152"/>
      <c r="AK255" s="152">
        <f t="shared" si="99"/>
        <v>6450</v>
      </c>
      <c r="AL255" s="154"/>
      <c r="AM255" s="152">
        <f t="shared" si="86"/>
        <v>6450</v>
      </c>
      <c r="AN255" s="152"/>
      <c r="AO255" s="152">
        <f t="shared" si="87"/>
        <v>6450</v>
      </c>
      <c r="AP255" s="152"/>
      <c r="AQ255" s="152">
        <f t="shared" si="84"/>
        <v>6450</v>
      </c>
      <c r="AR255" s="152"/>
      <c r="AS255" s="152">
        <f t="shared" si="85"/>
        <v>6450</v>
      </c>
      <c r="AT255" s="150"/>
      <c r="AU255" s="152">
        <f t="shared" si="88"/>
        <v>6450</v>
      </c>
      <c r="AV255" s="152"/>
      <c r="AW255" s="152">
        <f t="shared" si="89"/>
        <v>6450</v>
      </c>
    </row>
    <row r="256" spans="1:49" ht="16.5" customHeight="1">
      <c r="A256" s="156"/>
      <c r="B256" s="224"/>
      <c r="C256" s="238">
        <v>4440</v>
      </c>
      <c r="D256" s="266" t="s">
        <v>310</v>
      </c>
      <c r="E256" s="152">
        <v>730</v>
      </c>
      <c r="F256" s="152"/>
      <c r="G256" s="152">
        <f t="shared" si="109"/>
        <v>730</v>
      </c>
      <c r="H256" s="152"/>
      <c r="I256" s="152">
        <f t="shared" si="110"/>
        <v>730</v>
      </c>
      <c r="J256" s="152"/>
      <c r="K256" s="152">
        <f t="shared" si="111"/>
        <v>730</v>
      </c>
      <c r="L256" s="152"/>
      <c r="M256" s="152">
        <f t="shared" si="112"/>
        <v>730</v>
      </c>
      <c r="N256" s="152"/>
      <c r="O256" s="152">
        <f t="shared" si="90"/>
        <v>730</v>
      </c>
      <c r="P256" s="150"/>
      <c r="Q256" s="152">
        <f t="shared" si="91"/>
        <v>730</v>
      </c>
      <c r="R256" s="152"/>
      <c r="S256" s="152">
        <f t="shared" si="92"/>
        <v>730</v>
      </c>
      <c r="T256" s="152"/>
      <c r="U256" s="152">
        <f t="shared" si="93"/>
        <v>730</v>
      </c>
      <c r="V256" s="152"/>
      <c r="W256" s="152">
        <v>1700</v>
      </c>
      <c r="X256" s="154"/>
      <c r="Y256" s="157">
        <f t="shared" si="100"/>
        <v>1700</v>
      </c>
      <c r="Z256" s="152"/>
      <c r="AA256" s="152">
        <f t="shared" si="101"/>
        <v>1700</v>
      </c>
      <c r="AB256" s="152"/>
      <c r="AC256" s="152">
        <f t="shared" si="98"/>
        <v>1700</v>
      </c>
      <c r="AD256" s="152"/>
      <c r="AE256" s="152">
        <f t="shared" si="102"/>
        <v>1700</v>
      </c>
      <c r="AF256" s="152"/>
      <c r="AG256" s="152">
        <f t="shared" si="103"/>
        <v>1700</v>
      </c>
      <c r="AH256" s="152"/>
      <c r="AI256" s="152">
        <f t="shared" si="104"/>
        <v>1700</v>
      </c>
      <c r="AJ256" s="152"/>
      <c r="AK256" s="152">
        <f t="shared" si="99"/>
        <v>1700</v>
      </c>
      <c r="AL256" s="154"/>
      <c r="AM256" s="152">
        <f t="shared" si="86"/>
        <v>1700</v>
      </c>
      <c r="AN256" s="152"/>
      <c r="AO256" s="152">
        <f t="shared" si="87"/>
        <v>1700</v>
      </c>
      <c r="AP256" s="152"/>
      <c r="AQ256" s="152">
        <f t="shared" si="84"/>
        <v>1700</v>
      </c>
      <c r="AR256" s="152"/>
      <c r="AS256" s="152">
        <f t="shared" si="85"/>
        <v>1700</v>
      </c>
      <c r="AT256" s="150"/>
      <c r="AU256" s="152">
        <f t="shared" si="88"/>
        <v>1700</v>
      </c>
      <c r="AV256" s="152"/>
      <c r="AW256" s="152">
        <f t="shared" si="89"/>
        <v>1700</v>
      </c>
    </row>
    <row r="257" spans="1:49" ht="16.5" customHeight="1">
      <c r="A257" s="191"/>
      <c r="B257" s="192" t="s">
        <v>398</v>
      </c>
      <c r="C257" s="160"/>
      <c r="D257" s="159"/>
      <c r="E257" s="161">
        <f>SUM(E248:E256)</f>
        <v>73424</v>
      </c>
      <c r="F257" s="161"/>
      <c r="G257" s="161">
        <f>SUM(G248:G256)</f>
        <v>73424</v>
      </c>
      <c r="H257" s="161">
        <f>SUM(H248:H256)</f>
        <v>0</v>
      </c>
      <c r="I257" s="161">
        <f>SUM(I248:I256)</f>
        <v>73424</v>
      </c>
      <c r="J257" s="161"/>
      <c r="K257" s="161">
        <f>SUM(K248:K256)</f>
        <v>73424</v>
      </c>
      <c r="L257" s="161"/>
      <c r="M257" s="161">
        <f>SUM(M248:M256)</f>
        <v>73424</v>
      </c>
      <c r="N257" s="162">
        <f>SUM(N248:N255)</f>
        <v>-311</v>
      </c>
      <c r="O257" s="162">
        <f t="shared" si="90"/>
        <v>73113</v>
      </c>
      <c r="P257" s="252"/>
      <c r="Q257" s="162">
        <f t="shared" si="91"/>
        <v>73113</v>
      </c>
      <c r="R257" s="162">
        <f>SUM(R248:R256)</f>
        <v>-2000</v>
      </c>
      <c r="S257" s="162">
        <f t="shared" si="92"/>
        <v>71113</v>
      </c>
      <c r="T257" s="162">
        <f>SUM(T248:T256)</f>
        <v>-7500</v>
      </c>
      <c r="U257" s="162">
        <f>SUM(U248:U256)</f>
        <v>63613</v>
      </c>
      <c r="V257" s="162">
        <f>SUM(V248:V256)</f>
        <v>91</v>
      </c>
      <c r="W257" s="162">
        <f>SUM(W248:W256)</f>
        <v>87000</v>
      </c>
      <c r="X257" s="162"/>
      <c r="Y257" s="164">
        <f t="shared" si="100"/>
        <v>87000</v>
      </c>
      <c r="Z257" s="162"/>
      <c r="AA257" s="162">
        <f t="shared" si="101"/>
        <v>87000</v>
      </c>
      <c r="AB257" s="162"/>
      <c r="AC257" s="162">
        <f t="shared" si="98"/>
        <v>87000</v>
      </c>
      <c r="AD257" s="162"/>
      <c r="AE257" s="162">
        <f t="shared" si="102"/>
        <v>87000</v>
      </c>
      <c r="AF257" s="162"/>
      <c r="AG257" s="162">
        <f t="shared" si="103"/>
        <v>87000</v>
      </c>
      <c r="AH257" s="162"/>
      <c r="AI257" s="162">
        <f t="shared" si="104"/>
        <v>87000</v>
      </c>
      <c r="AJ257" s="162"/>
      <c r="AK257" s="162">
        <f>SUM(AK248:AK256)</f>
        <v>87000</v>
      </c>
      <c r="AL257" s="164"/>
      <c r="AM257" s="162">
        <f t="shared" si="86"/>
        <v>87000</v>
      </c>
      <c r="AN257" s="162"/>
      <c r="AO257" s="162">
        <f t="shared" si="87"/>
        <v>87000</v>
      </c>
      <c r="AP257" s="162"/>
      <c r="AQ257" s="162">
        <f>SUM(AQ248:AQ256)</f>
        <v>87000</v>
      </c>
      <c r="AR257" s="164">
        <f>SUM(AR248:AR256)</f>
        <v>3525</v>
      </c>
      <c r="AS257" s="162">
        <f t="shared" si="85"/>
        <v>90525</v>
      </c>
      <c r="AT257" s="163"/>
      <c r="AU257" s="162">
        <f>SUM(AU248:AU256)</f>
        <v>90525</v>
      </c>
      <c r="AV257" s="162"/>
      <c r="AW257" s="162">
        <f t="shared" si="89"/>
        <v>90525</v>
      </c>
    </row>
    <row r="258" spans="1:49" ht="34.5" customHeight="1">
      <c r="A258" s="191"/>
      <c r="B258" s="267">
        <v>80120</v>
      </c>
      <c r="C258" s="255">
        <v>2540</v>
      </c>
      <c r="D258" s="268" t="s">
        <v>399</v>
      </c>
      <c r="E258" s="185"/>
      <c r="F258" s="185"/>
      <c r="G258" s="185"/>
      <c r="H258" s="185"/>
      <c r="I258" s="185"/>
      <c r="J258" s="185"/>
      <c r="K258" s="185"/>
      <c r="L258" s="185"/>
      <c r="M258" s="185"/>
      <c r="N258" s="243"/>
      <c r="O258" s="243"/>
      <c r="P258" s="151"/>
      <c r="Q258" s="243"/>
      <c r="R258" s="243"/>
      <c r="S258" s="243"/>
      <c r="T258" s="215"/>
      <c r="U258" s="215"/>
      <c r="V258" s="215"/>
      <c r="W258" s="170">
        <v>787500</v>
      </c>
      <c r="X258" s="154"/>
      <c r="Y258" s="157">
        <f t="shared" si="100"/>
        <v>787500</v>
      </c>
      <c r="Z258" s="152"/>
      <c r="AA258" s="152">
        <f t="shared" si="101"/>
        <v>787500</v>
      </c>
      <c r="AB258" s="152"/>
      <c r="AC258" s="152">
        <f t="shared" si="98"/>
        <v>787500</v>
      </c>
      <c r="AD258" s="152"/>
      <c r="AE258" s="152">
        <f t="shared" si="102"/>
        <v>787500</v>
      </c>
      <c r="AF258" s="152"/>
      <c r="AG258" s="152">
        <f t="shared" si="103"/>
        <v>787500</v>
      </c>
      <c r="AH258" s="152"/>
      <c r="AI258" s="152">
        <f t="shared" si="104"/>
        <v>787500</v>
      </c>
      <c r="AJ258" s="152"/>
      <c r="AK258" s="152">
        <f t="shared" si="99"/>
        <v>787500</v>
      </c>
      <c r="AL258" s="154"/>
      <c r="AM258" s="152">
        <f t="shared" si="86"/>
        <v>787500</v>
      </c>
      <c r="AN258" s="152"/>
      <c r="AO258" s="152">
        <f t="shared" si="87"/>
        <v>787500</v>
      </c>
      <c r="AP258" s="152"/>
      <c r="AQ258" s="152">
        <f t="shared" si="84"/>
        <v>787500</v>
      </c>
      <c r="AR258" s="154"/>
      <c r="AS258" s="152">
        <f t="shared" si="85"/>
        <v>787500</v>
      </c>
      <c r="AT258" s="150"/>
      <c r="AU258" s="152">
        <f t="shared" si="88"/>
        <v>787500</v>
      </c>
      <c r="AV258" s="152">
        <v>12500</v>
      </c>
      <c r="AW258" s="152">
        <f t="shared" si="89"/>
        <v>800000</v>
      </c>
    </row>
    <row r="259" spans="1:49" ht="16.5" customHeight="1">
      <c r="A259" s="191"/>
      <c r="B259" s="269" t="s">
        <v>400</v>
      </c>
      <c r="C259" s="208">
        <v>3020</v>
      </c>
      <c r="D259" s="245" t="s">
        <v>401</v>
      </c>
      <c r="E259" s="270"/>
      <c r="F259" s="270"/>
      <c r="G259" s="270"/>
      <c r="H259" s="270"/>
      <c r="I259" s="270"/>
      <c r="J259" s="270"/>
      <c r="K259" s="270"/>
      <c r="L259" s="270"/>
      <c r="M259" s="270"/>
      <c r="N259" s="270"/>
      <c r="O259" s="270"/>
      <c r="P259" s="271"/>
      <c r="Q259" s="270"/>
      <c r="R259" s="270"/>
      <c r="S259" s="270"/>
      <c r="T259" s="170"/>
      <c r="U259" s="170"/>
      <c r="V259" s="170"/>
      <c r="W259" s="170">
        <v>300</v>
      </c>
      <c r="X259" s="154"/>
      <c r="Y259" s="157">
        <f t="shared" si="100"/>
        <v>300</v>
      </c>
      <c r="Z259" s="152"/>
      <c r="AA259" s="152">
        <f t="shared" si="101"/>
        <v>300</v>
      </c>
      <c r="AB259" s="152"/>
      <c r="AC259" s="152">
        <f t="shared" si="98"/>
        <v>300</v>
      </c>
      <c r="AD259" s="152"/>
      <c r="AE259" s="152">
        <f t="shared" si="102"/>
        <v>300</v>
      </c>
      <c r="AF259" s="152"/>
      <c r="AG259" s="152">
        <f t="shared" si="103"/>
        <v>300</v>
      </c>
      <c r="AH259" s="152"/>
      <c r="AI259" s="152">
        <f t="shared" si="104"/>
        <v>300</v>
      </c>
      <c r="AJ259" s="152"/>
      <c r="AK259" s="152">
        <f t="shared" si="99"/>
        <v>300</v>
      </c>
      <c r="AL259" s="154"/>
      <c r="AM259" s="152">
        <f t="shared" si="86"/>
        <v>300</v>
      </c>
      <c r="AN259" s="152"/>
      <c r="AO259" s="152">
        <f t="shared" si="87"/>
        <v>300</v>
      </c>
      <c r="AP259" s="152">
        <v>4490</v>
      </c>
      <c r="AQ259" s="152">
        <f t="shared" si="84"/>
        <v>4790</v>
      </c>
      <c r="AR259" s="154">
        <v>-3000</v>
      </c>
      <c r="AS259" s="152">
        <f t="shared" si="85"/>
        <v>1790</v>
      </c>
      <c r="AT259" s="150"/>
      <c r="AU259" s="152">
        <f t="shared" si="88"/>
        <v>1790</v>
      </c>
      <c r="AV259" s="152"/>
      <c r="AW259" s="152">
        <f t="shared" si="89"/>
        <v>1790</v>
      </c>
    </row>
    <row r="260" spans="1:49" ht="16.5" customHeight="1">
      <c r="A260" s="191"/>
      <c r="B260" s="173"/>
      <c r="C260" s="208">
        <v>4010</v>
      </c>
      <c r="D260" s="150" t="s">
        <v>294</v>
      </c>
      <c r="E260" s="270"/>
      <c r="F260" s="270"/>
      <c r="G260" s="270"/>
      <c r="H260" s="270"/>
      <c r="I260" s="270"/>
      <c r="J260" s="270"/>
      <c r="K260" s="270"/>
      <c r="L260" s="270"/>
      <c r="M260" s="270"/>
      <c r="N260" s="270"/>
      <c r="O260" s="270"/>
      <c r="P260" s="271"/>
      <c r="Q260" s="270"/>
      <c r="R260" s="270"/>
      <c r="S260" s="270"/>
      <c r="T260" s="170"/>
      <c r="U260" s="170"/>
      <c r="V260" s="170"/>
      <c r="W260" s="170">
        <v>3372400</v>
      </c>
      <c r="X260" s="154"/>
      <c r="Y260" s="157">
        <f t="shared" si="100"/>
        <v>3372400</v>
      </c>
      <c r="Z260" s="152"/>
      <c r="AA260" s="152">
        <f t="shared" si="101"/>
        <v>3372400</v>
      </c>
      <c r="AB260" s="152"/>
      <c r="AC260" s="152">
        <f t="shared" si="98"/>
        <v>3372400</v>
      </c>
      <c r="AD260" s="152"/>
      <c r="AE260" s="152">
        <f t="shared" si="102"/>
        <v>3372400</v>
      </c>
      <c r="AF260" s="152">
        <v>386050</v>
      </c>
      <c r="AG260" s="152">
        <f t="shared" si="103"/>
        <v>3758450</v>
      </c>
      <c r="AH260" s="152"/>
      <c r="AI260" s="152">
        <f t="shared" si="104"/>
        <v>3758450</v>
      </c>
      <c r="AJ260" s="152"/>
      <c r="AK260" s="152">
        <f t="shared" si="99"/>
        <v>3758450</v>
      </c>
      <c r="AL260" s="154">
        <v>-150000</v>
      </c>
      <c r="AM260" s="152">
        <f t="shared" si="86"/>
        <v>3608450</v>
      </c>
      <c r="AN260" s="152">
        <v>166099</v>
      </c>
      <c r="AO260" s="152">
        <f t="shared" si="87"/>
        <v>3774549</v>
      </c>
      <c r="AP260" s="152">
        <v>-88790</v>
      </c>
      <c r="AQ260" s="152">
        <f t="shared" si="84"/>
        <v>3685759</v>
      </c>
      <c r="AR260" s="154">
        <v>-13000</v>
      </c>
      <c r="AS260" s="152">
        <f t="shared" si="85"/>
        <v>3672759</v>
      </c>
      <c r="AT260" s="150"/>
      <c r="AU260" s="152">
        <f t="shared" si="88"/>
        <v>3672759</v>
      </c>
      <c r="AV260" s="152">
        <v>-3902</v>
      </c>
      <c r="AW260" s="152">
        <f t="shared" si="89"/>
        <v>3668857</v>
      </c>
    </row>
    <row r="261" spans="1:49" ht="16.5" customHeight="1">
      <c r="A261" s="191"/>
      <c r="B261" s="173"/>
      <c r="C261" s="208">
        <v>4040</v>
      </c>
      <c r="D261" s="174" t="s">
        <v>296</v>
      </c>
      <c r="E261" s="270"/>
      <c r="F261" s="270"/>
      <c r="G261" s="270"/>
      <c r="H261" s="270"/>
      <c r="I261" s="270"/>
      <c r="J261" s="270"/>
      <c r="K261" s="270"/>
      <c r="L261" s="270"/>
      <c r="M261" s="270"/>
      <c r="N261" s="270"/>
      <c r="O261" s="270"/>
      <c r="P261" s="271"/>
      <c r="Q261" s="270"/>
      <c r="R261" s="270"/>
      <c r="S261" s="270"/>
      <c r="T261" s="170"/>
      <c r="U261" s="170"/>
      <c r="V261" s="170"/>
      <c r="W261" s="170">
        <v>239300</v>
      </c>
      <c r="X261" s="154"/>
      <c r="Y261" s="157">
        <f t="shared" si="100"/>
        <v>239300</v>
      </c>
      <c r="Z261" s="152"/>
      <c r="AA261" s="152">
        <f t="shared" si="101"/>
        <v>239300</v>
      </c>
      <c r="AB261" s="152"/>
      <c r="AC261" s="152">
        <f t="shared" si="98"/>
        <v>239300</v>
      </c>
      <c r="AD261" s="152"/>
      <c r="AE261" s="152">
        <f t="shared" si="102"/>
        <v>239300</v>
      </c>
      <c r="AF261" s="152"/>
      <c r="AG261" s="152">
        <f t="shared" si="103"/>
        <v>239300</v>
      </c>
      <c r="AH261" s="152"/>
      <c r="AI261" s="152">
        <f t="shared" si="104"/>
        <v>239300</v>
      </c>
      <c r="AJ261" s="152"/>
      <c r="AK261" s="152">
        <f t="shared" si="99"/>
        <v>239300</v>
      </c>
      <c r="AL261" s="154"/>
      <c r="AM261" s="152">
        <f t="shared" si="86"/>
        <v>239300</v>
      </c>
      <c r="AN261" s="152">
        <v>-2644</v>
      </c>
      <c r="AO261" s="152">
        <f t="shared" si="87"/>
        <v>236656</v>
      </c>
      <c r="AP261" s="152"/>
      <c r="AQ261" s="152">
        <f t="shared" si="84"/>
        <v>236656</v>
      </c>
      <c r="AR261" s="154"/>
      <c r="AS261" s="152">
        <f t="shared" si="85"/>
        <v>236656</v>
      </c>
      <c r="AT261" s="150"/>
      <c r="AU261" s="152">
        <f t="shared" si="88"/>
        <v>236656</v>
      </c>
      <c r="AV261" s="152"/>
      <c r="AW261" s="152">
        <f t="shared" si="89"/>
        <v>236656</v>
      </c>
    </row>
    <row r="262" spans="1:49" ht="16.5" customHeight="1">
      <c r="A262" s="191"/>
      <c r="B262" s="173"/>
      <c r="C262" s="208">
        <v>4110</v>
      </c>
      <c r="D262" s="174" t="s">
        <v>297</v>
      </c>
      <c r="E262" s="270"/>
      <c r="F262" s="270"/>
      <c r="G262" s="270"/>
      <c r="H262" s="270"/>
      <c r="I262" s="270"/>
      <c r="J262" s="270"/>
      <c r="K262" s="270"/>
      <c r="L262" s="270"/>
      <c r="M262" s="270"/>
      <c r="N262" s="270"/>
      <c r="O262" s="270"/>
      <c r="P262" s="271"/>
      <c r="Q262" s="270"/>
      <c r="R262" s="270"/>
      <c r="S262" s="270"/>
      <c r="T262" s="170"/>
      <c r="U262" s="170"/>
      <c r="V262" s="170"/>
      <c r="W262" s="170">
        <v>552000</v>
      </c>
      <c r="X262" s="154"/>
      <c r="Y262" s="157">
        <f t="shared" si="100"/>
        <v>552000</v>
      </c>
      <c r="Z262" s="152"/>
      <c r="AA262" s="152">
        <f t="shared" si="101"/>
        <v>552000</v>
      </c>
      <c r="AB262" s="152"/>
      <c r="AC262" s="152">
        <f t="shared" si="98"/>
        <v>552000</v>
      </c>
      <c r="AD262" s="152"/>
      <c r="AE262" s="152">
        <f t="shared" si="102"/>
        <v>552000</v>
      </c>
      <c r="AF262" s="152">
        <v>48100</v>
      </c>
      <c r="AG262" s="152">
        <f t="shared" si="103"/>
        <v>600100</v>
      </c>
      <c r="AH262" s="152"/>
      <c r="AI262" s="152">
        <f t="shared" si="104"/>
        <v>600100</v>
      </c>
      <c r="AJ262" s="152"/>
      <c r="AK262" s="152">
        <f t="shared" si="99"/>
        <v>600100</v>
      </c>
      <c r="AL262" s="154"/>
      <c r="AM262" s="152">
        <f t="shared" si="86"/>
        <v>600100</v>
      </c>
      <c r="AN262" s="152">
        <v>-3529</v>
      </c>
      <c r="AO262" s="152">
        <f t="shared" si="87"/>
        <v>596571</v>
      </c>
      <c r="AP262" s="152"/>
      <c r="AQ262" s="152">
        <f t="shared" si="84"/>
        <v>596571</v>
      </c>
      <c r="AR262" s="154"/>
      <c r="AS262" s="152">
        <f t="shared" si="85"/>
        <v>596571</v>
      </c>
      <c r="AT262" s="150"/>
      <c r="AU262" s="152">
        <f t="shared" si="88"/>
        <v>596571</v>
      </c>
      <c r="AV262" s="152">
        <v>-26811</v>
      </c>
      <c r="AW262" s="152">
        <f t="shared" si="89"/>
        <v>569760</v>
      </c>
    </row>
    <row r="263" spans="1:49" ht="16.5" customHeight="1">
      <c r="A263" s="191"/>
      <c r="B263" s="173"/>
      <c r="C263" s="208">
        <v>4120</v>
      </c>
      <c r="D263" s="174" t="s">
        <v>298</v>
      </c>
      <c r="E263" s="270"/>
      <c r="F263" s="270"/>
      <c r="G263" s="270"/>
      <c r="H263" s="270"/>
      <c r="I263" s="270"/>
      <c r="J263" s="270"/>
      <c r="K263" s="270"/>
      <c r="L263" s="270"/>
      <c r="M263" s="270"/>
      <c r="N263" s="270"/>
      <c r="O263" s="270"/>
      <c r="P263" s="271"/>
      <c r="Q263" s="270"/>
      <c r="R263" s="270"/>
      <c r="S263" s="270"/>
      <c r="T263" s="170"/>
      <c r="U263" s="170"/>
      <c r="V263" s="170"/>
      <c r="W263" s="170">
        <v>88600</v>
      </c>
      <c r="X263" s="154"/>
      <c r="Y263" s="157">
        <f t="shared" si="100"/>
        <v>88600</v>
      </c>
      <c r="Z263" s="152"/>
      <c r="AA263" s="152">
        <f t="shared" si="101"/>
        <v>88600</v>
      </c>
      <c r="AB263" s="152"/>
      <c r="AC263" s="152">
        <f t="shared" si="98"/>
        <v>88600</v>
      </c>
      <c r="AD263" s="152"/>
      <c r="AE263" s="152">
        <f t="shared" si="102"/>
        <v>88600</v>
      </c>
      <c r="AF263" s="152">
        <v>6400</v>
      </c>
      <c r="AG263" s="152">
        <f t="shared" si="103"/>
        <v>95000</v>
      </c>
      <c r="AH263" s="152"/>
      <c r="AI263" s="152">
        <f t="shared" si="104"/>
        <v>95000</v>
      </c>
      <c r="AJ263" s="152"/>
      <c r="AK263" s="152">
        <f t="shared" si="99"/>
        <v>95000</v>
      </c>
      <c r="AL263" s="154"/>
      <c r="AM263" s="152">
        <f t="shared" si="86"/>
        <v>95000</v>
      </c>
      <c r="AN263" s="152">
        <v>395</v>
      </c>
      <c r="AO263" s="152">
        <f t="shared" si="87"/>
        <v>95395</v>
      </c>
      <c r="AP263" s="152"/>
      <c r="AQ263" s="152">
        <f t="shared" si="84"/>
        <v>95395</v>
      </c>
      <c r="AR263" s="154"/>
      <c r="AS263" s="152">
        <f t="shared" si="85"/>
        <v>95395</v>
      </c>
      <c r="AT263" s="150"/>
      <c r="AU263" s="152">
        <f t="shared" si="88"/>
        <v>95395</v>
      </c>
      <c r="AV263" s="152">
        <v>-2971</v>
      </c>
      <c r="AW263" s="152">
        <f t="shared" si="89"/>
        <v>92424</v>
      </c>
    </row>
    <row r="264" spans="1:49" ht="16.5" customHeight="1">
      <c r="A264" s="191"/>
      <c r="B264" s="173"/>
      <c r="C264" s="208">
        <v>4170</v>
      </c>
      <c r="D264" s="174" t="s">
        <v>299</v>
      </c>
      <c r="E264" s="270"/>
      <c r="F264" s="270"/>
      <c r="G264" s="270"/>
      <c r="H264" s="270"/>
      <c r="I264" s="270"/>
      <c r="J264" s="270"/>
      <c r="K264" s="270"/>
      <c r="L264" s="270"/>
      <c r="M264" s="270"/>
      <c r="N264" s="270"/>
      <c r="O264" s="270"/>
      <c r="P264" s="271"/>
      <c r="Q264" s="270"/>
      <c r="R264" s="270"/>
      <c r="S264" s="270"/>
      <c r="T264" s="170"/>
      <c r="U264" s="170"/>
      <c r="V264" s="170"/>
      <c r="W264" s="170">
        <v>13000</v>
      </c>
      <c r="X264" s="154"/>
      <c r="Y264" s="157">
        <f t="shared" si="100"/>
        <v>13000</v>
      </c>
      <c r="Z264" s="152"/>
      <c r="AA264" s="152">
        <f t="shared" si="101"/>
        <v>13000</v>
      </c>
      <c r="AB264" s="152"/>
      <c r="AC264" s="152">
        <f t="shared" si="98"/>
        <v>13000</v>
      </c>
      <c r="AD264" s="152"/>
      <c r="AE264" s="152">
        <f t="shared" si="102"/>
        <v>13000</v>
      </c>
      <c r="AF264" s="152"/>
      <c r="AG264" s="152">
        <f t="shared" si="103"/>
        <v>13000</v>
      </c>
      <c r="AH264" s="152"/>
      <c r="AI264" s="152">
        <f t="shared" si="104"/>
        <v>13000</v>
      </c>
      <c r="AJ264" s="152"/>
      <c r="AK264" s="152">
        <f t="shared" si="99"/>
        <v>13000</v>
      </c>
      <c r="AL264" s="154"/>
      <c r="AM264" s="152">
        <f t="shared" si="86"/>
        <v>13000</v>
      </c>
      <c r="AN264" s="152">
        <v>2644</v>
      </c>
      <c r="AO264" s="152">
        <f t="shared" si="87"/>
        <v>15644</v>
      </c>
      <c r="AP264" s="152"/>
      <c r="AQ264" s="152">
        <f t="shared" si="84"/>
        <v>15644</v>
      </c>
      <c r="AR264" s="154">
        <v>3000</v>
      </c>
      <c r="AS264" s="152">
        <f t="shared" si="85"/>
        <v>18644</v>
      </c>
      <c r="AT264" s="150"/>
      <c r="AU264" s="152">
        <f t="shared" si="88"/>
        <v>18644</v>
      </c>
      <c r="AV264" s="152">
        <v>13000</v>
      </c>
      <c r="AW264" s="152">
        <f t="shared" si="89"/>
        <v>31644</v>
      </c>
    </row>
    <row r="265" spans="1:49" ht="16.5" customHeight="1">
      <c r="A265" s="191"/>
      <c r="B265" s="173"/>
      <c r="C265" s="208">
        <v>4210</v>
      </c>
      <c r="D265" s="174" t="s">
        <v>300</v>
      </c>
      <c r="E265" s="270"/>
      <c r="F265" s="270"/>
      <c r="G265" s="270"/>
      <c r="H265" s="270"/>
      <c r="I265" s="270"/>
      <c r="J265" s="270"/>
      <c r="K265" s="270"/>
      <c r="L265" s="270"/>
      <c r="M265" s="270"/>
      <c r="N265" s="270"/>
      <c r="O265" s="270"/>
      <c r="P265" s="271"/>
      <c r="Q265" s="270"/>
      <c r="R265" s="270"/>
      <c r="S265" s="270"/>
      <c r="T265" s="170"/>
      <c r="U265" s="170"/>
      <c r="V265" s="170"/>
      <c r="W265" s="170">
        <v>58000</v>
      </c>
      <c r="X265" s="154"/>
      <c r="Y265" s="157">
        <f t="shared" si="100"/>
        <v>58000</v>
      </c>
      <c r="Z265" s="152">
        <v>-6000</v>
      </c>
      <c r="AA265" s="152">
        <f t="shared" si="101"/>
        <v>52000</v>
      </c>
      <c r="AB265" s="152"/>
      <c r="AC265" s="152">
        <f t="shared" si="98"/>
        <v>52000</v>
      </c>
      <c r="AD265" s="152"/>
      <c r="AE265" s="152">
        <f t="shared" si="102"/>
        <v>52000</v>
      </c>
      <c r="AF265" s="152"/>
      <c r="AG265" s="152">
        <f t="shared" si="103"/>
        <v>52000</v>
      </c>
      <c r="AH265" s="152"/>
      <c r="AI265" s="152">
        <f t="shared" si="104"/>
        <v>52000</v>
      </c>
      <c r="AJ265" s="152"/>
      <c r="AK265" s="152">
        <f t="shared" si="99"/>
        <v>52000</v>
      </c>
      <c r="AL265" s="154">
        <v>39000</v>
      </c>
      <c r="AM265" s="152">
        <f t="shared" si="86"/>
        <v>91000</v>
      </c>
      <c r="AN265" s="152">
        <v>3000</v>
      </c>
      <c r="AO265" s="152">
        <f t="shared" si="87"/>
        <v>94000</v>
      </c>
      <c r="AP265" s="152">
        <v>5000</v>
      </c>
      <c r="AQ265" s="152">
        <f t="shared" si="84"/>
        <v>99000</v>
      </c>
      <c r="AR265" s="154"/>
      <c r="AS265" s="152">
        <f t="shared" si="85"/>
        <v>99000</v>
      </c>
      <c r="AT265" s="150"/>
      <c r="AU265" s="152">
        <f t="shared" si="88"/>
        <v>99000</v>
      </c>
      <c r="AV265" s="152">
        <v>32200</v>
      </c>
      <c r="AW265" s="152">
        <f t="shared" si="89"/>
        <v>131200</v>
      </c>
    </row>
    <row r="266" spans="1:49" ht="16.5" customHeight="1">
      <c r="A266" s="191"/>
      <c r="B266" s="173"/>
      <c r="C266" s="208">
        <v>4240</v>
      </c>
      <c r="D266" s="174" t="s">
        <v>392</v>
      </c>
      <c r="E266" s="270"/>
      <c r="F266" s="270"/>
      <c r="G266" s="270"/>
      <c r="H266" s="270"/>
      <c r="I266" s="270"/>
      <c r="J266" s="270"/>
      <c r="K266" s="270"/>
      <c r="L266" s="270"/>
      <c r="M266" s="270"/>
      <c r="N266" s="270"/>
      <c r="O266" s="270"/>
      <c r="P266" s="271"/>
      <c r="Q266" s="270"/>
      <c r="R266" s="270"/>
      <c r="S266" s="270"/>
      <c r="T266" s="170"/>
      <c r="U266" s="170"/>
      <c r="V266" s="170"/>
      <c r="W266" s="170">
        <v>22000</v>
      </c>
      <c r="X266" s="154"/>
      <c r="Y266" s="157">
        <f t="shared" si="100"/>
        <v>22000</v>
      </c>
      <c r="Z266" s="152"/>
      <c r="AA266" s="152">
        <f t="shared" si="101"/>
        <v>22000</v>
      </c>
      <c r="AB266" s="152"/>
      <c r="AC266" s="152">
        <f t="shared" si="98"/>
        <v>22000</v>
      </c>
      <c r="AD266" s="152"/>
      <c r="AE266" s="152">
        <f t="shared" si="102"/>
        <v>22000</v>
      </c>
      <c r="AF266" s="152"/>
      <c r="AG266" s="152">
        <f t="shared" si="103"/>
        <v>22000</v>
      </c>
      <c r="AH266" s="152"/>
      <c r="AI266" s="152">
        <f t="shared" si="104"/>
        <v>22000</v>
      </c>
      <c r="AJ266" s="152"/>
      <c r="AK266" s="152">
        <f t="shared" si="99"/>
        <v>22000</v>
      </c>
      <c r="AL266" s="154"/>
      <c r="AM266" s="152">
        <f t="shared" si="86"/>
        <v>22000</v>
      </c>
      <c r="AN266" s="152"/>
      <c r="AO266" s="152">
        <f t="shared" si="87"/>
        <v>22000</v>
      </c>
      <c r="AP266" s="152"/>
      <c r="AQ266" s="152">
        <f t="shared" si="84"/>
        <v>22000</v>
      </c>
      <c r="AR266" s="154"/>
      <c r="AS266" s="152">
        <f t="shared" si="85"/>
        <v>22000</v>
      </c>
      <c r="AT266" s="150"/>
      <c r="AU266" s="152">
        <f t="shared" si="88"/>
        <v>22000</v>
      </c>
      <c r="AV266" s="152">
        <v>11800</v>
      </c>
      <c r="AW266" s="152">
        <f t="shared" si="89"/>
        <v>33800</v>
      </c>
    </row>
    <row r="267" spans="1:49" ht="16.5" customHeight="1">
      <c r="A267" s="191"/>
      <c r="B267" s="173"/>
      <c r="C267" s="208">
        <v>4260</v>
      </c>
      <c r="D267" s="174" t="s">
        <v>302</v>
      </c>
      <c r="E267" s="270"/>
      <c r="F267" s="270"/>
      <c r="G267" s="270"/>
      <c r="H267" s="270"/>
      <c r="I267" s="270"/>
      <c r="J267" s="270"/>
      <c r="K267" s="270"/>
      <c r="L267" s="270"/>
      <c r="M267" s="270"/>
      <c r="N267" s="270"/>
      <c r="O267" s="270"/>
      <c r="P267" s="271"/>
      <c r="Q267" s="270"/>
      <c r="R267" s="270"/>
      <c r="S267" s="270"/>
      <c r="T267" s="170"/>
      <c r="U267" s="170"/>
      <c r="V267" s="170"/>
      <c r="W267" s="170">
        <v>192000</v>
      </c>
      <c r="X267" s="154"/>
      <c r="Y267" s="157">
        <f t="shared" si="100"/>
        <v>192000</v>
      </c>
      <c r="Z267" s="152"/>
      <c r="AA267" s="152">
        <f t="shared" si="101"/>
        <v>192000</v>
      </c>
      <c r="AB267" s="152"/>
      <c r="AC267" s="152">
        <f t="shared" si="98"/>
        <v>192000</v>
      </c>
      <c r="AD267" s="152"/>
      <c r="AE267" s="152">
        <f t="shared" si="102"/>
        <v>192000</v>
      </c>
      <c r="AF267" s="152">
        <v>12000</v>
      </c>
      <c r="AG267" s="152">
        <f t="shared" si="103"/>
        <v>204000</v>
      </c>
      <c r="AH267" s="152"/>
      <c r="AI267" s="152">
        <f t="shared" si="104"/>
        <v>204000</v>
      </c>
      <c r="AJ267" s="152"/>
      <c r="AK267" s="152">
        <f t="shared" si="99"/>
        <v>204000</v>
      </c>
      <c r="AL267" s="154"/>
      <c r="AM267" s="152">
        <f t="shared" si="86"/>
        <v>204000</v>
      </c>
      <c r="AN267" s="152">
        <v>3000</v>
      </c>
      <c r="AO267" s="152">
        <f t="shared" si="87"/>
        <v>207000</v>
      </c>
      <c r="AP267" s="152">
        <v>5000</v>
      </c>
      <c r="AQ267" s="152">
        <f t="shared" si="84"/>
        <v>212000</v>
      </c>
      <c r="AR267" s="154">
        <v>10000</v>
      </c>
      <c r="AS267" s="152">
        <f t="shared" si="85"/>
        <v>222000</v>
      </c>
      <c r="AT267" s="150"/>
      <c r="AU267" s="152">
        <f t="shared" si="88"/>
        <v>222000</v>
      </c>
      <c r="AV267" s="152">
        <v>-15000</v>
      </c>
      <c r="AW267" s="152">
        <f t="shared" si="89"/>
        <v>207000</v>
      </c>
    </row>
    <row r="268" spans="1:49" ht="16.5" customHeight="1">
      <c r="A268" s="191"/>
      <c r="B268" s="173"/>
      <c r="C268" s="208">
        <v>4270</v>
      </c>
      <c r="D268" s="174" t="s">
        <v>303</v>
      </c>
      <c r="E268" s="270"/>
      <c r="F268" s="270"/>
      <c r="G268" s="270"/>
      <c r="H268" s="270"/>
      <c r="I268" s="270"/>
      <c r="J268" s="270"/>
      <c r="K268" s="270"/>
      <c r="L268" s="270"/>
      <c r="M268" s="270"/>
      <c r="N268" s="270"/>
      <c r="O268" s="270"/>
      <c r="P268" s="271"/>
      <c r="Q268" s="270"/>
      <c r="R268" s="270"/>
      <c r="S268" s="270"/>
      <c r="T268" s="170"/>
      <c r="U268" s="170"/>
      <c r="V268" s="170"/>
      <c r="W268" s="170">
        <v>468000</v>
      </c>
      <c r="X268" s="154"/>
      <c r="Y268" s="157">
        <f t="shared" si="100"/>
        <v>468000</v>
      </c>
      <c r="Z268" s="152"/>
      <c r="AA268" s="152">
        <f t="shared" si="101"/>
        <v>468000</v>
      </c>
      <c r="AB268" s="152"/>
      <c r="AC268" s="152">
        <f t="shared" si="98"/>
        <v>468000</v>
      </c>
      <c r="AD268" s="152"/>
      <c r="AE268" s="152">
        <f t="shared" si="102"/>
        <v>468000</v>
      </c>
      <c r="AF268" s="152">
        <v>300000</v>
      </c>
      <c r="AG268" s="152">
        <f t="shared" si="103"/>
        <v>768000</v>
      </c>
      <c r="AH268" s="152"/>
      <c r="AI268" s="152">
        <f t="shared" si="104"/>
        <v>768000</v>
      </c>
      <c r="AJ268" s="152"/>
      <c r="AK268" s="152">
        <f t="shared" si="99"/>
        <v>768000</v>
      </c>
      <c r="AL268" s="154">
        <v>150000</v>
      </c>
      <c r="AM268" s="152">
        <f t="shared" si="86"/>
        <v>918000</v>
      </c>
      <c r="AN268" s="152">
        <v>164000</v>
      </c>
      <c r="AO268" s="152">
        <f t="shared" si="87"/>
        <v>1082000</v>
      </c>
      <c r="AP268" s="152">
        <v>10000</v>
      </c>
      <c r="AQ268" s="152">
        <f t="shared" si="84"/>
        <v>1092000</v>
      </c>
      <c r="AR268" s="154"/>
      <c r="AS268" s="152">
        <f t="shared" si="85"/>
        <v>1092000</v>
      </c>
      <c r="AT268" s="150"/>
      <c r="AU268" s="152">
        <f t="shared" si="88"/>
        <v>1092000</v>
      </c>
      <c r="AV268" s="152">
        <v>20000</v>
      </c>
      <c r="AW268" s="152">
        <f t="shared" si="89"/>
        <v>1112000</v>
      </c>
    </row>
    <row r="269" spans="1:49" ht="16.5" customHeight="1">
      <c r="A269" s="191"/>
      <c r="B269" s="173"/>
      <c r="C269" s="208">
        <v>4280</v>
      </c>
      <c r="D269" s="177" t="s">
        <v>304</v>
      </c>
      <c r="E269" s="270"/>
      <c r="F269" s="270"/>
      <c r="G269" s="270"/>
      <c r="H269" s="270"/>
      <c r="I269" s="270"/>
      <c r="J269" s="270"/>
      <c r="K269" s="270"/>
      <c r="L269" s="270"/>
      <c r="M269" s="270"/>
      <c r="N269" s="270"/>
      <c r="O269" s="270"/>
      <c r="P269" s="271"/>
      <c r="Q269" s="270"/>
      <c r="R269" s="270"/>
      <c r="S269" s="270"/>
      <c r="T269" s="170"/>
      <c r="U269" s="170"/>
      <c r="V269" s="170"/>
      <c r="W269" s="170">
        <v>2500</v>
      </c>
      <c r="X269" s="154"/>
      <c r="Y269" s="157">
        <f t="shared" si="100"/>
        <v>2500</v>
      </c>
      <c r="Z269" s="152"/>
      <c r="AA269" s="152">
        <f t="shared" si="101"/>
        <v>2500</v>
      </c>
      <c r="AB269" s="152"/>
      <c r="AC269" s="152">
        <f t="shared" si="98"/>
        <v>2500</v>
      </c>
      <c r="AD269" s="152"/>
      <c r="AE269" s="152">
        <f t="shared" si="102"/>
        <v>2500</v>
      </c>
      <c r="AF269" s="152"/>
      <c r="AG269" s="152">
        <f t="shared" si="103"/>
        <v>2500</v>
      </c>
      <c r="AH269" s="152"/>
      <c r="AI269" s="152">
        <f t="shared" si="104"/>
        <v>2500</v>
      </c>
      <c r="AJ269" s="152"/>
      <c r="AK269" s="152">
        <f t="shared" si="99"/>
        <v>2500</v>
      </c>
      <c r="AL269" s="154"/>
      <c r="AM269" s="152">
        <f t="shared" si="86"/>
        <v>2500</v>
      </c>
      <c r="AN269" s="152"/>
      <c r="AO269" s="152">
        <f t="shared" si="87"/>
        <v>2500</v>
      </c>
      <c r="AP269" s="152">
        <v>3000</v>
      </c>
      <c r="AQ269" s="152">
        <f t="shared" si="84"/>
        <v>5500</v>
      </c>
      <c r="AR269" s="154"/>
      <c r="AS269" s="152">
        <f t="shared" si="85"/>
        <v>5500</v>
      </c>
      <c r="AT269" s="150"/>
      <c r="AU269" s="152">
        <f t="shared" si="88"/>
        <v>5500</v>
      </c>
      <c r="AV269" s="152">
        <v>-1000</v>
      </c>
      <c r="AW269" s="152">
        <f t="shared" si="89"/>
        <v>4500</v>
      </c>
    </row>
    <row r="270" spans="1:49" ht="16.5" customHeight="1">
      <c r="A270" s="191"/>
      <c r="B270" s="226"/>
      <c r="C270" s="208">
        <v>4300</v>
      </c>
      <c r="D270" s="174" t="s">
        <v>284</v>
      </c>
      <c r="E270" s="270"/>
      <c r="F270" s="270"/>
      <c r="G270" s="270"/>
      <c r="H270" s="270"/>
      <c r="I270" s="270"/>
      <c r="J270" s="270"/>
      <c r="K270" s="270"/>
      <c r="L270" s="270"/>
      <c r="M270" s="270"/>
      <c r="N270" s="270"/>
      <c r="O270" s="270"/>
      <c r="P270" s="271"/>
      <c r="Q270" s="270"/>
      <c r="R270" s="270"/>
      <c r="S270" s="270"/>
      <c r="T270" s="170"/>
      <c r="U270" s="170"/>
      <c r="V270" s="170"/>
      <c r="W270" s="170">
        <v>219000</v>
      </c>
      <c r="X270" s="154"/>
      <c r="Y270" s="157">
        <f t="shared" si="100"/>
        <v>219000</v>
      </c>
      <c r="Z270" s="152"/>
      <c r="AA270" s="152">
        <f t="shared" si="101"/>
        <v>219000</v>
      </c>
      <c r="AB270" s="152"/>
      <c r="AC270" s="152">
        <f t="shared" si="98"/>
        <v>219000</v>
      </c>
      <c r="AD270" s="152"/>
      <c r="AE270" s="152">
        <f t="shared" si="102"/>
        <v>219000</v>
      </c>
      <c r="AF270" s="152">
        <v>29507</v>
      </c>
      <c r="AG270" s="152">
        <f t="shared" si="103"/>
        <v>248507</v>
      </c>
      <c r="AH270" s="152"/>
      <c r="AI270" s="152">
        <f t="shared" si="104"/>
        <v>248507</v>
      </c>
      <c r="AJ270" s="152"/>
      <c r="AK270" s="152">
        <f t="shared" si="99"/>
        <v>248507</v>
      </c>
      <c r="AL270" s="154">
        <v>-5000</v>
      </c>
      <c r="AM270" s="152">
        <f t="shared" si="86"/>
        <v>243507</v>
      </c>
      <c r="AN270" s="152"/>
      <c r="AO270" s="152">
        <f t="shared" si="87"/>
        <v>243507</v>
      </c>
      <c r="AP270" s="152">
        <v>-1200</v>
      </c>
      <c r="AQ270" s="152">
        <f aca="true" t="shared" si="113" ref="AQ270:AQ330">AO270+AP270</f>
        <v>242307</v>
      </c>
      <c r="AR270" s="154">
        <v>3000</v>
      </c>
      <c r="AS270" s="152">
        <f aca="true" t="shared" si="114" ref="AS270:AS333">AQ270+AR270</f>
        <v>245307</v>
      </c>
      <c r="AT270" s="150"/>
      <c r="AU270" s="152">
        <f t="shared" si="88"/>
        <v>245307</v>
      </c>
      <c r="AV270" s="152">
        <v>3060</v>
      </c>
      <c r="AW270" s="152">
        <f t="shared" si="89"/>
        <v>248367</v>
      </c>
    </row>
    <row r="271" spans="1:49" ht="16.5" customHeight="1">
      <c r="A271" s="191"/>
      <c r="B271" s="226"/>
      <c r="C271" s="208">
        <v>4350</v>
      </c>
      <c r="D271" s="174" t="s">
        <v>305</v>
      </c>
      <c r="E271" s="270"/>
      <c r="F271" s="270"/>
      <c r="G271" s="270"/>
      <c r="H271" s="270"/>
      <c r="I271" s="270"/>
      <c r="J271" s="270"/>
      <c r="K271" s="270"/>
      <c r="L271" s="270"/>
      <c r="M271" s="270"/>
      <c r="N271" s="270"/>
      <c r="O271" s="270"/>
      <c r="P271" s="271"/>
      <c r="Q271" s="270"/>
      <c r="R271" s="270"/>
      <c r="S271" s="270"/>
      <c r="T271" s="170"/>
      <c r="U271" s="170"/>
      <c r="V271" s="170"/>
      <c r="W271" s="170">
        <v>6000</v>
      </c>
      <c r="X271" s="154"/>
      <c r="Y271" s="157">
        <f t="shared" si="100"/>
        <v>6000</v>
      </c>
      <c r="Z271" s="152"/>
      <c r="AA271" s="152">
        <f t="shared" si="101"/>
        <v>6000</v>
      </c>
      <c r="AB271" s="152"/>
      <c r="AC271" s="152">
        <f t="shared" si="98"/>
        <v>6000</v>
      </c>
      <c r="AD271" s="152"/>
      <c r="AE271" s="152">
        <f t="shared" si="102"/>
        <v>6000</v>
      </c>
      <c r="AF271" s="152"/>
      <c r="AG271" s="152">
        <f t="shared" si="103"/>
        <v>6000</v>
      </c>
      <c r="AH271" s="152"/>
      <c r="AI271" s="152">
        <f t="shared" si="104"/>
        <v>6000</v>
      </c>
      <c r="AJ271" s="152"/>
      <c r="AK271" s="152">
        <f t="shared" si="99"/>
        <v>6000</v>
      </c>
      <c r="AL271" s="154"/>
      <c r="AM271" s="152">
        <f t="shared" si="86"/>
        <v>6000</v>
      </c>
      <c r="AN271" s="152"/>
      <c r="AO271" s="152">
        <f t="shared" si="87"/>
        <v>6000</v>
      </c>
      <c r="AP271" s="152"/>
      <c r="AQ271" s="152">
        <f t="shared" si="113"/>
        <v>6000</v>
      </c>
      <c r="AR271" s="154"/>
      <c r="AS271" s="152">
        <f t="shared" si="114"/>
        <v>6000</v>
      </c>
      <c r="AT271" s="150"/>
      <c r="AU271" s="152">
        <f t="shared" si="88"/>
        <v>6000</v>
      </c>
      <c r="AV271" s="152">
        <v>-697</v>
      </c>
      <c r="AW271" s="152">
        <f t="shared" si="89"/>
        <v>5303</v>
      </c>
    </row>
    <row r="272" spans="1:49" ht="16.5" customHeight="1">
      <c r="A272" s="191"/>
      <c r="B272" s="226"/>
      <c r="C272" s="208">
        <v>4360</v>
      </c>
      <c r="D272" s="177" t="s">
        <v>402</v>
      </c>
      <c r="E272" s="270"/>
      <c r="F272" s="270"/>
      <c r="G272" s="270"/>
      <c r="H272" s="270"/>
      <c r="I272" s="270"/>
      <c r="J272" s="270"/>
      <c r="K272" s="270"/>
      <c r="L272" s="270"/>
      <c r="M272" s="270"/>
      <c r="N272" s="270"/>
      <c r="O272" s="270"/>
      <c r="P272" s="271"/>
      <c r="Q272" s="270"/>
      <c r="R272" s="270"/>
      <c r="S272" s="270"/>
      <c r="T272" s="170"/>
      <c r="U272" s="170"/>
      <c r="V272" s="170"/>
      <c r="W272" s="170">
        <v>2000</v>
      </c>
      <c r="X272" s="154"/>
      <c r="Y272" s="157">
        <f t="shared" si="100"/>
        <v>2000</v>
      </c>
      <c r="Z272" s="152"/>
      <c r="AA272" s="152">
        <f t="shared" si="101"/>
        <v>2000</v>
      </c>
      <c r="AB272" s="152"/>
      <c r="AC272" s="152">
        <f t="shared" si="98"/>
        <v>2000</v>
      </c>
      <c r="AD272" s="152"/>
      <c r="AE272" s="152">
        <f t="shared" si="102"/>
        <v>2000</v>
      </c>
      <c r="AF272" s="152"/>
      <c r="AG272" s="152">
        <f t="shared" si="103"/>
        <v>2000</v>
      </c>
      <c r="AH272" s="152"/>
      <c r="AI272" s="152">
        <f t="shared" si="104"/>
        <v>2000</v>
      </c>
      <c r="AJ272" s="152"/>
      <c r="AK272" s="152">
        <f t="shared" si="99"/>
        <v>2000</v>
      </c>
      <c r="AL272" s="154"/>
      <c r="AM272" s="152">
        <f t="shared" si="86"/>
        <v>2000</v>
      </c>
      <c r="AN272" s="152"/>
      <c r="AO272" s="152">
        <f t="shared" si="87"/>
        <v>2000</v>
      </c>
      <c r="AP272" s="152"/>
      <c r="AQ272" s="152">
        <f t="shared" si="113"/>
        <v>2000</v>
      </c>
      <c r="AR272" s="154"/>
      <c r="AS272" s="152">
        <f t="shared" si="114"/>
        <v>2000</v>
      </c>
      <c r="AT272" s="150"/>
      <c r="AU272" s="152">
        <f t="shared" si="88"/>
        <v>2000</v>
      </c>
      <c r="AV272" s="152"/>
      <c r="AW272" s="152">
        <f t="shared" si="89"/>
        <v>2000</v>
      </c>
    </row>
    <row r="273" spans="1:49" ht="16.5" customHeight="1">
      <c r="A273" s="191"/>
      <c r="B273" s="226"/>
      <c r="C273" s="208">
        <v>4370</v>
      </c>
      <c r="D273" s="177" t="s">
        <v>307</v>
      </c>
      <c r="E273" s="270"/>
      <c r="F273" s="270"/>
      <c r="G273" s="270"/>
      <c r="H273" s="270"/>
      <c r="I273" s="270"/>
      <c r="J273" s="270"/>
      <c r="K273" s="270"/>
      <c r="L273" s="270"/>
      <c r="M273" s="270"/>
      <c r="N273" s="270"/>
      <c r="O273" s="270"/>
      <c r="P273" s="271"/>
      <c r="Q273" s="270"/>
      <c r="R273" s="270"/>
      <c r="S273" s="270"/>
      <c r="T273" s="170"/>
      <c r="U273" s="170"/>
      <c r="V273" s="170"/>
      <c r="W273" s="170">
        <v>13000</v>
      </c>
      <c r="X273" s="154"/>
      <c r="Y273" s="157">
        <f t="shared" si="100"/>
        <v>13000</v>
      </c>
      <c r="Z273" s="152"/>
      <c r="AA273" s="152">
        <f t="shared" si="101"/>
        <v>13000</v>
      </c>
      <c r="AB273" s="152"/>
      <c r="AC273" s="152">
        <f t="shared" si="98"/>
        <v>13000</v>
      </c>
      <c r="AD273" s="152"/>
      <c r="AE273" s="152">
        <f t="shared" si="102"/>
        <v>13000</v>
      </c>
      <c r="AF273" s="152"/>
      <c r="AG273" s="152">
        <f t="shared" si="103"/>
        <v>13000</v>
      </c>
      <c r="AH273" s="152"/>
      <c r="AI273" s="152">
        <f t="shared" si="104"/>
        <v>13000</v>
      </c>
      <c r="AJ273" s="152"/>
      <c r="AK273" s="152">
        <f t="shared" si="99"/>
        <v>13000</v>
      </c>
      <c r="AL273" s="154"/>
      <c r="AM273" s="152">
        <f aca="true" t="shared" si="115" ref="AM273:AM336">AK273+AL273</f>
        <v>13000</v>
      </c>
      <c r="AN273" s="152"/>
      <c r="AO273" s="152">
        <f aca="true" t="shared" si="116" ref="AO273:AO336">AM273+AN273</f>
        <v>13000</v>
      </c>
      <c r="AP273" s="152"/>
      <c r="AQ273" s="152">
        <f t="shared" si="113"/>
        <v>13000</v>
      </c>
      <c r="AR273" s="154">
        <v>-1000</v>
      </c>
      <c r="AS273" s="152">
        <f t="shared" si="114"/>
        <v>12000</v>
      </c>
      <c r="AT273" s="150"/>
      <c r="AU273" s="152">
        <f aca="true" t="shared" si="117" ref="AU273:AU336">AS273+AT273</f>
        <v>12000</v>
      </c>
      <c r="AV273" s="152"/>
      <c r="AW273" s="152">
        <f aca="true" t="shared" si="118" ref="AW273:AW336">AU273+AV273</f>
        <v>12000</v>
      </c>
    </row>
    <row r="274" spans="1:49" ht="16.5" customHeight="1">
      <c r="A274" s="191"/>
      <c r="B274" s="226"/>
      <c r="C274" s="208">
        <v>4410</v>
      </c>
      <c r="D274" s="174" t="s">
        <v>347</v>
      </c>
      <c r="E274" s="270"/>
      <c r="F274" s="270"/>
      <c r="G274" s="270"/>
      <c r="H274" s="270"/>
      <c r="I274" s="270"/>
      <c r="J274" s="270"/>
      <c r="K274" s="270"/>
      <c r="L274" s="270"/>
      <c r="M274" s="270"/>
      <c r="N274" s="270"/>
      <c r="O274" s="270"/>
      <c r="P274" s="271"/>
      <c r="Q274" s="270"/>
      <c r="R274" s="270"/>
      <c r="S274" s="270"/>
      <c r="T274" s="170"/>
      <c r="U274" s="170"/>
      <c r="V274" s="170"/>
      <c r="W274" s="170">
        <v>13500</v>
      </c>
      <c r="X274" s="154"/>
      <c r="Y274" s="157">
        <f t="shared" si="100"/>
        <v>13500</v>
      </c>
      <c r="Z274" s="152">
        <v>-4500</v>
      </c>
      <c r="AA274" s="152">
        <f t="shared" si="101"/>
        <v>9000</v>
      </c>
      <c r="AB274" s="152"/>
      <c r="AC274" s="152">
        <f t="shared" si="98"/>
        <v>9000</v>
      </c>
      <c r="AD274" s="152"/>
      <c r="AE274" s="152">
        <f t="shared" si="102"/>
        <v>9000</v>
      </c>
      <c r="AF274" s="152"/>
      <c r="AG274" s="152">
        <f t="shared" si="103"/>
        <v>9000</v>
      </c>
      <c r="AH274" s="152"/>
      <c r="AI274" s="152">
        <f t="shared" si="104"/>
        <v>9000</v>
      </c>
      <c r="AJ274" s="152"/>
      <c r="AK274" s="152">
        <f t="shared" si="99"/>
        <v>9000</v>
      </c>
      <c r="AL274" s="154"/>
      <c r="AM274" s="152">
        <f t="shared" si="115"/>
        <v>9000</v>
      </c>
      <c r="AN274" s="152"/>
      <c r="AO274" s="152">
        <f t="shared" si="116"/>
        <v>9000</v>
      </c>
      <c r="AP274" s="152">
        <v>-3000</v>
      </c>
      <c r="AQ274" s="152">
        <f t="shared" si="113"/>
        <v>6000</v>
      </c>
      <c r="AR274" s="154">
        <v>1500</v>
      </c>
      <c r="AS274" s="152">
        <f t="shared" si="114"/>
        <v>7500</v>
      </c>
      <c r="AT274" s="150"/>
      <c r="AU274" s="152">
        <f t="shared" si="117"/>
        <v>7500</v>
      </c>
      <c r="AV274" s="152">
        <v>-620</v>
      </c>
      <c r="AW274" s="152">
        <f t="shared" si="118"/>
        <v>6880</v>
      </c>
    </row>
    <row r="275" spans="1:49" ht="16.5" customHeight="1">
      <c r="A275" s="191"/>
      <c r="B275" s="226"/>
      <c r="C275" s="208">
        <v>4430</v>
      </c>
      <c r="D275" s="174" t="s">
        <v>309</v>
      </c>
      <c r="E275" s="270"/>
      <c r="F275" s="270"/>
      <c r="G275" s="270"/>
      <c r="H275" s="270"/>
      <c r="I275" s="270"/>
      <c r="J275" s="270"/>
      <c r="K275" s="270"/>
      <c r="L275" s="270"/>
      <c r="M275" s="270"/>
      <c r="N275" s="270"/>
      <c r="O275" s="270"/>
      <c r="P275" s="271"/>
      <c r="Q275" s="270"/>
      <c r="R275" s="270"/>
      <c r="S275" s="270"/>
      <c r="T275" s="170"/>
      <c r="U275" s="170"/>
      <c r="V275" s="170"/>
      <c r="W275" s="170">
        <v>10700</v>
      </c>
      <c r="X275" s="154"/>
      <c r="Y275" s="157">
        <f t="shared" si="100"/>
        <v>10700</v>
      </c>
      <c r="Z275" s="152"/>
      <c r="AA275" s="152">
        <f t="shared" si="101"/>
        <v>10700</v>
      </c>
      <c r="AB275" s="152"/>
      <c r="AC275" s="152">
        <f aca="true" t="shared" si="119" ref="AC275:AC338">AA275+AB275</f>
        <v>10700</v>
      </c>
      <c r="AD275" s="152"/>
      <c r="AE275" s="152">
        <f t="shared" si="102"/>
        <v>10700</v>
      </c>
      <c r="AF275" s="152"/>
      <c r="AG275" s="152">
        <f t="shared" si="103"/>
        <v>10700</v>
      </c>
      <c r="AH275" s="152"/>
      <c r="AI275" s="152">
        <f t="shared" si="104"/>
        <v>10700</v>
      </c>
      <c r="AJ275" s="152"/>
      <c r="AK275" s="152">
        <f aca="true" t="shared" si="120" ref="AK275:AK338">AI275+AJ275</f>
        <v>10700</v>
      </c>
      <c r="AL275" s="154"/>
      <c r="AM275" s="152">
        <f t="shared" si="115"/>
        <v>10700</v>
      </c>
      <c r="AN275" s="152"/>
      <c r="AO275" s="152">
        <f t="shared" si="116"/>
        <v>10700</v>
      </c>
      <c r="AP275" s="152"/>
      <c r="AQ275" s="152">
        <f t="shared" si="113"/>
        <v>10700</v>
      </c>
      <c r="AR275" s="154"/>
      <c r="AS275" s="152">
        <f t="shared" si="114"/>
        <v>10700</v>
      </c>
      <c r="AT275" s="150"/>
      <c r="AU275" s="152">
        <f t="shared" si="117"/>
        <v>10700</v>
      </c>
      <c r="AV275" s="152">
        <v>-1901</v>
      </c>
      <c r="AW275" s="152">
        <f t="shared" si="118"/>
        <v>8799</v>
      </c>
    </row>
    <row r="276" spans="1:49" ht="16.5" customHeight="1">
      <c r="A276" s="191"/>
      <c r="B276" s="226"/>
      <c r="C276" s="208">
        <v>4440</v>
      </c>
      <c r="D276" s="174" t="s">
        <v>310</v>
      </c>
      <c r="E276" s="270"/>
      <c r="F276" s="270"/>
      <c r="G276" s="270"/>
      <c r="H276" s="270"/>
      <c r="I276" s="270"/>
      <c r="J276" s="270"/>
      <c r="K276" s="270"/>
      <c r="L276" s="270"/>
      <c r="M276" s="270"/>
      <c r="N276" s="270"/>
      <c r="O276" s="270"/>
      <c r="P276" s="271"/>
      <c r="Q276" s="270"/>
      <c r="R276" s="270"/>
      <c r="S276" s="270"/>
      <c r="T276" s="170"/>
      <c r="U276" s="170"/>
      <c r="V276" s="170"/>
      <c r="W276" s="170">
        <v>177100</v>
      </c>
      <c r="X276" s="154"/>
      <c r="Y276" s="157">
        <f>W276+X276</f>
        <v>177100</v>
      </c>
      <c r="Z276" s="152"/>
      <c r="AA276" s="152">
        <f>Y276+Z276</f>
        <v>177100</v>
      </c>
      <c r="AB276" s="152"/>
      <c r="AC276" s="152">
        <f t="shared" si="119"/>
        <v>177100</v>
      </c>
      <c r="AD276" s="152"/>
      <c r="AE276" s="152">
        <f>AC276+AD276</f>
        <v>177100</v>
      </c>
      <c r="AF276" s="152">
        <v>5000</v>
      </c>
      <c r="AG276" s="152">
        <f>AE276+AF276</f>
        <v>182100</v>
      </c>
      <c r="AH276" s="152"/>
      <c r="AI276" s="152">
        <f t="shared" si="104"/>
        <v>182100</v>
      </c>
      <c r="AJ276" s="152"/>
      <c r="AK276" s="152">
        <f t="shared" si="120"/>
        <v>182100</v>
      </c>
      <c r="AL276" s="154"/>
      <c r="AM276" s="152">
        <f t="shared" si="115"/>
        <v>182100</v>
      </c>
      <c r="AN276" s="152"/>
      <c r="AO276" s="152">
        <f t="shared" si="116"/>
        <v>182100</v>
      </c>
      <c r="AP276" s="152"/>
      <c r="AQ276" s="152">
        <f t="shared" si="113"/>
        <v>182100</v>
      </c>
      <c r="AR276" s="154"/>
      <c r="AS276" s="152">
        <f t="shared" si="114"/>
        <v>182100</v>
      </c>
      <c r="AT276" s="150"/>
      <c r="AU276" s="152">
        <f t="shared" si="117"/>
        <v>182100</v>
      </c>
      <c r="AV276" s="152">
        <v>3000</v>
      </c>
      <c r="AW276" s="152">
        <f t="shared" si="118"/>
        <v>185100</v>
      </c>
    </row>
    <row r="277" spans="1:49" ht="16.5" customHeight="1">
      <c r="A277" s="191"/>
      <c r="B277" s="226"/>
      <c r="C277" s="208">
        <v>4740</v>
      </c>
      <c r="D277" s="178" t="s">
        <v>315</v>
      </c>
      <c r="E277" s="270"/>
      <c r="F277" s="270"/>
      <c r="G277" s="270"/>
      <c r="H277" s="270"/>
      <c r="I277" s="270"/>
      <c r="J277" s="270"/>
      <c r="K277" s="270"/>
      <c r="L277" s="270"/>
      <c r="M277" s="270"/>
      <c r="N277" s="270"/>
      <c r="O277" s="270"/>
      <c r="P277" s="271"/>
      <c r="Q277" s="270"/>
      <c r="R277" s="270"/>
      <c r="S277" s="270"/>
      <c r="T277" s="170"/>
      <c r="U277" s="170"/>
      <c r="V277" s="170"/>
      <c r="W277" s="170">
        <v>7000</v>
      </c>
      <c r="X277" s="154"/>
      <c r="Y277" s="157">
        <f>W277+X277</f>
        <v>7000</v>
      </c>
      <c r="Z277" s="152"/>
      <c r="AA277" s="152">
        <f>Y277+Z277</f>
        <v>7000</v>
      </c>
      <c r="AB277" s="152"/>
      <c r="AC277" s="152">
        <f t="shared" si="119"/>
        <v>7000</v>
      </c>
      <c r="AD277" s="152"/>
      <c r="AE277" s="152">
        <f>AC277+AD277</f>
        <v>7000</v>
      </c>
      <c r="AF277" s="152"/>
      <c r="AG277" s="152">
        <f>AE277+AF277</f>
        <v>7000</v>
      </c>
      <c r="AH277" s="152"/>
      <c r="AI277" s="152">
        <f t="shared" si="104"/>
        <v>7000</v>
      </c>
      <c r="AJ277" s="152"/>
      <c r="AK277" s="152">
        <f t="shared" si="120"/>
        <v>7000</v>
      </c>
      <c r="AL277" s="154"/>
      <c r="AM277" s="152">
        <f t="shared" si="115"/>
        <v>7000</v>
      </c>
      <c r="AN277" s="152"/>
      <c r="AO277" s="152">
        <f t="shared" si="116"/>
        <v>7000</v>
      </c>
      <c r="AP277" s="152"/>
      <c r="AQ277" s="152">
        <f t="shared" si="113"/>
        <v>7000</v>
      </c>
      <c r="AR277" s="154"/>
      <c r="AS277" s="152">
        <f t="shared" si="114"/>
        <v>7000</v>
      </c>
      <c r="AT277" s="150"/>
      <c r="AU277" s="152">
        <f t="shared" si="117"/>
        <v>7000</v>
      </c>
      <c r="AV277" s="152"/>
      <c r="AW277" s="152">
        <f t="shared" si="118"/>
        <v>7000</v>
      </c>
    </row>
    <row r="278" spans="1:49" ht="16.5" customHeight="1">
      <c r="A278" s="191"/>
      <c r="B278" s="226"/>
      <c r="C278" s="208">
        <v>4750</v>
      </c>
      <c r="D278" s="176" t="s">
        <v>316</v>
      </c>
      <c r="E278" s="270"/>
      <c r="F278" s="270"/>
      <c r="G278" s="270"/>
      <c r="H278" s="270"/>
      <c r="I278" s="270"/>
      <c r="J278" s="270"/>
      <c r="K278" s="270"/>
      <c r="L278" s="270"/>
      <c r="M278" s="270"/>
      <c r="N278" s="270"/>
      <c r="O278" s="270"/>
      <c r="P278" s="271"/>
      <c r="Q278" s="270"/>
      <c r="R278" s="270"/>
      <c r="S278" s="270"/>
      <c r="T278" s="170"/>
      <c r="U278" s="170"/>
      <c r="V278" s="170"/>
      <c r="W278" s="170">
        <v>9000</v>
      </c>
      <c r="X278" s="154"/>
      <c r="Y278" s="157">
        <f>W278+X278</f>
        <v>9000</v>
      </c>
      <c r="Z278" s="152"/>
      <c r="AA278" s="152">
        <f>Y278+Z278</f>
        <v>9000</v>
      </c>
      <c r="AB278" s="152"/>
      <c r="AC278" s="152">
        <f t="shared" si="119"/>
        <v>9000</v>
      </c>
      <c r="AD278" s="152"/>
      <c r="AE278" s="152">
        <f>AC278+AD278</f>
        <v>9000</v>
      </c>
      <c r="AF278" s="152"/>
      <c r="AG278" s="152">
        <f>AE278+AF278</f>
        <v>9000</v>
      </c>
      <c r="AH278" s="152"/>
      <c r="AI278" s="152">
        <f t="shared" si="104"/>
        <v>9000</v>
      </c>
      <c r="AJ278" s="152"/>
      <c r="AK278" s="152">
        <f t="shared" si="120"/>
        <v>9000</v>
      </c>
      <c r="AL278" s="154"/>
      <c r="AM278" s="152">
        <f t="shared" si="115"/>
        <v>9000</v>
      </c>
      <c r="AN278" s="152"/>
      <c r="AO278" s="152">
        <f t="shared" si="116"/>
        <v>9000</v>
      </c>
      <c r="AP278" s="152"/>
      <c r="AQ278" s="152">
        <f t="shared" si="113"/>
        <v>9000</v>
      </c>
      <c r="AR278" s="154">
        <v>-500</v>
      </c>
      <c r="AS278" s="152">
        <f t="shared" si="114"/>
        <v>8500</v>
      </c>
      <c r="AT278" s="150"/>
      <c r="AU278" s="152">
        <f t="shared" si="117"/>
        <v>8500</v>
      </c>
      <c r="AV278" s="152"/>
      <c r="AW278" s="152">
        <f t="shared" si="118"/>
        <v>8500</v>
      </c>
    </row>
    <row r="279" spans="1:49" ht="16.5" customHeight="1">
      <c r="A279" s="191"/>
      <c r="B279" s="226"/>
      <c r="C279" s="272">
        <v>6050</v>
      </c>
      <c r="D279" s="177" t="s">
        <v>317</v>
      </c>
      <c r="E279" s="270"/>
      <c r="F279" s="270"/>
      <c r="G279" s="270"/>
      <c r="H279" s="270"/>
      <c r="I279" s="270"/>
      <c r="J279" s="270"/>
      <c r="K279" s="270"/>
      <c r="L279" s="270"/>
      <c r="M279" s="270"/>
      <c r="N279" s="270"/>
      <c r="O279" s="270"/>
      <c r="P279" s="271"/>
      <c r="Q279" s="270"/>
      <c r="R279" s="270"/>
      <c r="S279" s="270"/>
      <c r="T279" s="170"/>
      <c r="U279" s="170"/>
      <c r="V279" s="170"/>
      <c r="W279" s="170"/>
      <c r="X279" s="154"/>
      <c r="Y279" s="157"/>
      <c r="Z279" s="152"/>
      <c r="AA279" s="152"/>
      <c r="AB279" s="152"/>
      <c r="AC279" s="152"/>
      <c r="AD279" s="152"/>
      <c r="AE279" s="180" t="e">
        <f>#REF!+#REF!</f>
        <v>#REF!</v>
      </c>
      <c r="AF279" s="152">
        <v>19250</v>
      </c>
      <c r="AG279" s="180">
        <v>598500</v>
      </c>
      <c r="AH279" s="152"/>
      <c r="AI279" s="152">
        <f aca="true" t="shared" si="121" ref="AI279:AI342">AG279+AH279</f>
        <v>598500</v>
      </c>
      <c r="AJ279" s="152"/>
      <c r="AK279" s="152">
        <f t="shared" si="120"/>
        <v>598500</v>
      </c>
      <c r="AL279" s="154">
        <v>71000</v>
      </c>
      <c r="AM279" s="152">
        <f t="shared" si="115"/>
        <v>669500</v>
      </c>
      <c r="AN279" s="152"/>
      <c r="AO279" s="152">
        <f t="shared" si="116"/>
        <v>669500</v>
      </c>
      <c r="AP279" s="152"/>
      <c r="AQ279" s="152">
        <f t="shared" si="113"/>
        <v>669500</v>
      </c>
      <c r="AR279" s="154"/>
      <c r="AS279" s="152">
        <f t="shared" si="114"/>
        <v>669500</v>
      </c>
      <c r="AT279" s="150"/>
      <c r="AU279" s="152">
        <f t="shared" si="117"/>
        <v>669500</v>
      </c>
      <c r="AV279" s="152"/>
      <c r="AW279" s="152">
        <f t="shared" si="118"/>
        <v>669500</v>
      </c>
    </row>
    <row r="280" spans="1:49" ht="16.5" customHeight="1">
      <c r="A280" s="191"/>
      <c r="B280" s="159" t="s">
        <v>403</v>
      </c>
      <c r="C280" s="273"/>
      <c r="D280" s="192"/>
      <c r="E280" s="161"/>
      <c r="F280" s="161"/>
      <c r="G280" s="161"/>
      <c r="H280" s="161"/>
      <c r="I280" s="161"/>
      <c r="J280" s="161"/>
      <c r="K280" s="161"/>
      <c r="L280" s="161"/>
      <c r="M280" s="161"/>
      <c r="N280" s="162"/>
      <c r="O280" s="162"/>
      <c r="P280" s="252"/>
      <c r="Q280" s="162"/>
      <c r="R280" s="162"/>
      <c r="S280" s="162"/>
      <c r="T280" s="162"/>
      <c r="U280" s="162"/>
      <c r="V280" s="162"/>
      <c r="W280" s="162">
        <f>SUM(W258:W279)</f>
        <v>6252900</v>
      </c>
      <c r="X280" s="162"/>
      <c r="Y280" s="164">
        <f aca="true" t="shared" si="122" ref="Y280:Y343">W280+X280</f>
        <v>6252900</v>
      </c>
      <c r="Z280" s="162">
        <f>SUM(Z258:Z279)</f>
        <v>-10500</v>
      </c>
      <c r="AA280" s="162">
        <f aca="true" t="shared" si="123" ref="AA280:AA343">Y280+Z280</f>
        <v>6242400</v>
      </c>
      <c r="AB280" s="162">
        <f>SUM(AB258:AB279)</f>
        <v>0</v>
      </c>
      <c r="AC280" s="162">
        <f t="shared" si="119"/>
        <v>6242400</v>
      </c>
      <c r="AD280" s="162"/>
      <c r="AE280" s="162">
        <f aca="true" t="shared" si="124" ref="AE280:AE343">AC280+AD280</f>
        <v>6242400</v>
      </c>
      <c r="AF280" s="162">
        <f>SUM(AF258:AF279)</f>
        <v>806307</v>
      </c>
      <c r="AG280" s="162">
        <f>SUM(AG258:AG279)</f>
        <v>7627957</v>
      </c>
      <c r="AH280" s="162"/>
      <c r="AI280" s="162">
        <f t="shared" si="121"/>
        <v>7627957</v>
      </c>
      <c r="AJ280" s="162"/>
      <c r="AK280" s="162">
        <f>SUM(AK258:AK279)</f>
        <v>7627957</v>
      </c>
      <c r="AL280" s="164">
        <f>SUM(AL258:AL279)</f>
        <v>105000</v>
      </c>
      <c r="AM280" s="162">
        <f t="shared" si="115"/>
        <v>7732957</v>
      </c>
      <c r="AN280" s="162">
        <f>SUM(AN258:AN279)</f>
        <v>332965</v>
      </c>
      <c r="AO280" s="162">
        <f t="shared" si="116"/>
        <v>8065922</v>
      </c>
      <c r="AP280" s="162">
        <f>SUM(AP258:AP279)</f>
        <v>-65500</v>
      </c>
      <c r="AQ280" s="162">
        <f>SUM(AQ258:AQ279)</f>
        <v>8000422</v>
      </c>
      <c r="AR280" s="164">
        <f>SUM(AR258:AR279)</f>
        <v>0</v>
      </c>
      <c r="AS280" s="162">
        <f t="shared" si="114"/>
        <v>8000422</v>
      </c>
      <c r="AT280" s="163"/>
      <c r="AU280" s="162">
        <f>SUM(AU258:AU279)</f>
        <v>8000422</v>
      </c>
      <c r="AV280" s="162">
        <f>SUM(AV258:AV279)</f>
        <v>42658</v>
      </c>
      <c r="AW280" s="162">
        <f t="shared" si="118"/>
        <v>8043080</v>
      </c>
    </row>
    <row r="281" spans="1:49" ht="16.5" customHeight="1">
      <c r="A281" s="191"/>
      <c r="B281" s="274">
        <v>80123</v>
      </c>
      <c r="C281" s="208">
        <v>3020</v>
      </c>
      <c r="D281" s="245" t="s">
        <v>404</v>
      </c>
      <c r="E281" s="169"/>
      <c r="F281" s="169"/>
      <c r="G281" s="169"/>
      <c r="H281" s="169"/>
      <c r="I281" s="169"/>
      <c r="J281" s="169"/>
      <c r="K281" s="169"/>
      <c r="L281" s="169"/>
      <c r="M281" s="169"/>
      <c r="N281" s="215"/>
      <c r="O281" s="215"/>
      <c r="P281" s="150"/>
      <c r="Q281" s="215"/>
      <c r="R281" s="215"/>
      <c r="S281" s="215"/>
      <c r="T281" s="215"/>
      <c r="U281" s="215"/>
      <c r="V281" s="215"/>
      <c r="W281" s="170">
        <v>500</v>
      </c>
      <c r="X281" s="154"/>
      <c r="Y281" s="157">
        <f t="shared" si="122"/>
        <v>500</v>
      </c>
      <c r="Z281" s="152"/>
      <c r="AA281" s="152">
        <f t="shared" si="123"/>
        <v>500</v>
      </c>
      <c r="AB281" s="152"/>
      <c r="AC281" s="152">
        <f t="shared" si="119"/>
        <v>500</v>
      </c>
      <c r="AD281" s="152"/>
      <c r="AE281" s="152">
        <f t="shared" si="124"/>
        <v>500</v>
      </c>
      <c r="AF281" s="152"/>
      <c r="AG281" s="152">
        <f aca="true" t="shared" si="125" ref="AG281:AG344">AE281+AF281</f>
        <v>500</v>
      </c>
      <c r="AH281" s="152"/>
      <c r="AI281" s="152">
        <f t="shared" si="121"/>
        <v>500</v>
      </c>
      <c r="AJ281" s="152"/>
      <c r="AK281" s="152">
        <f t="shared" si="120"/>
        <v>500</v>
      </c>
      <c r="AL281" s="154"/>
      <c r="AM281" s="152">
        <f t="shared" si="115"/>
        <v>500</v>
      </c>
      <c r="AN281" s="152"/>
      <c r="AO281" s="152">
        <f t="shared" si="116"/>
        <v>500</v>
      </c>
      <c r="AP281" s="152"/>
      <c r="AQ281" s="152">
        <f t="shared" si="113"/>
        <v>500</v>
      </c>
      <c r="AR281" s="154"/>
      <c r="AS281" s="152">
        <f t="shared" si="114"/>
        <v>500</v>
      </c>
      <c r="AT281" s="150"/>
      <c r="AU281" s="152">
        <f t="shared" si="117"/>
        <v>500</v>
      </c>
      <c r="AV281" s="152"/>
      <c r="AW281" s="152">
        <f t="shared" si="118"/>
        <v>500</v>
      </c>
    </row>
    <row r="282" spans="1:49" ht="16.5" customHeight="1">
      <c r="A282" s="191"/>
      <c r="B282" s="245" t="s">
        <v>405</v>
      </c>
      <c r="C282" s="208">
        <v>4010</v>
      </c>
      <c r="D282" s="150" t="s">
        <v>294</v>
      </c>
      <c r="E282" s="169"/>
      <c r="F282" s="169"/>
      <c r="G282" s="169"/>
      <c r="H282" s="169"/>
      <c r="I282" s="169"/>
      <c r="J282" s="169"/>
      <c r="K282" s="169"/>
      <c r="L282" s="169"/>
      <c r="M282" s="169"/>
      <c r="N282" s="215"/>
      <c r="O282" s="215"/>
      <c r="P282" s="150"/>
      <c r="Q282" s="215"/>
      <c r="R282" s="215"/>
      <c r="S282" s="215"/>
      <c r="T282" s="215"/>
      <c r="U282" s="215"/>
      <c r="V282" s="215"/>
      <c r="W282" s="170">
        <v>1054000</v>
      </c>
      <c r="X282" s="154"/>
      <c r="Y282" s="157">
        <f t="shared" si="122"/>
        <v>1054000</v>
      </c>
      <c r="Z282" s="152"/>
      <c r="AA282" s="152">
        <f t="shared" si="123"/>
        <v>1054000</v>
      </c>
      <c r="AB282" s="152"/>
      <c r="AC282" s="152">
        <f t="shared" si="119"/>
        <v>1054000</v>
      </c>
      <c r="AD282" s="152"/>
      <c r="AE282" s="152">
        <f t="shared" si="124"/>
        <v>1054000</v>
      </c>
      <c r="AF282" s="152">
        <v>139100</v>
      </c>
      <c r="AG282" s="152">
        <f t="shared" si="125"/>
        <v>1193100</v>
      </c>
      <c r="AH282" s="152"/>
      <c r="AI282" s="152">
        <f t="shared" si="121"/>
        <v>1193100</v>
      </c>
      <c r="AJ282" s="152"/>
      <c r="AK282" s="152">
        <f t="shared" si="120"/>
        <v>1193100</v>
      </c>
      <c r="AL282" s="154"/>
      <c r="AM282" s="152">
        <f t="shared" si="115"/>
        <v>1193100</v>
      </c>
      <c r="AN282" s="152">
        <v>-3952</v>
      </c>
      <c r="AO282" s="152">
        <f t="shared" si="116"/>
        <v>1189148</v>
      </c>
      <c r="AP282" s="152">
        <v>-41800</v>
      </c>
      <c r="AQ282" s="152">
        <v>1151148</v>
      </c>
      <c r="AR282" s="154"/>
      <c r="AS282" s="152">
        <f t="shared" si="114"/>
        <v>1151148</v>
      </c>
      <c r="AT282" s="150"/>
      <c r="AU282" s="152">
        <f t="shared" si="117"/>
        <v>1151148</v>
      </c>
      <c r="AV282" s="152">
        <v>-33425</v>
      </c>
      <c r="AW282" s="152">
        <f t="shared" si="118"/>
        <v>1117723</v>
      </c>
    </row>
    <row r="283" spans="1:49" ht="16.5" customHeight="1">
      <c r="A283" s="191"/>
      <c r="B283" s="226"/>
      <c r="C283" s="208">
        <v>4040</v>
      </c>
      <c r="D283" s="174" t="s">
        <v>296</v>
      </c>
      <c r="E283" s="169"/>
      <c r="F283" s="169"/>
      <c r="G283" s="169"/>
      <c r="H283" s="169"/>
      <c r="I283" s="169"/>
      <c r="J283" s="169"/>
      <c r="K283" s="169"/>
      <c r="L283" s="169"/>
      <c r="M283" s="169"/>
      <c r="N283" s="215"/>
      <c r="O283" s="215"/>
      <c r="P283" s="150"/>
      <c r="Q283" s="215"/>
      <c r="R283" s="215"/>
      <c r="S283" s="215"/>
      <c r="T283" s="215"/>
      <c r="U283" s="215"/>
      <c r="V283" s="215"/>
      <c r="W283" s="170">
        <v>57600</v>
      </c>
      <c r="X283" s="154"/>
      <c r="Y283" s="157">
        <f t="shared" si="122"/>
        <v>57600</v>
      </c>
      <c r="Z283" s="152"/>
      <c r="AA283" s="152">
        <f t="shared" si="123"/>
        <v>57600</v>
      </c>
      <c r="AB283" s="152"/>
      <c r="AC283" s="152">
        <f t="shared" si="119"/>
        <v>57600</v>
      </c>
      <c r="AD283" s="152"/>
      <c r="AE283" s="152">
        <f t="shared" si="124"/>
        <v>57600</v>
      </c>
      <c r="AF283" s="152"/>
      <c r="AG283" s="152">
        <f t="shared" si="125"/>
        <v>57600</v>
      </c>
      <c r="AH283" s="152"/>
      <c r="AI283" s="152">
        <f t="shared" si="121"/>
        <v>57600</v>
      </c>
      <c r="AJ283" s="152"/>
      <c r="AK283" s="152">
        <f t="shared" si="120"/>
        <v>57600</v>
      </c>
      <c r="AL283" s="154"/>
      <c r="AM283" s="152">
        <f t="shared" si="115"/>
        <v>57600</v>
      </c>
      <c r="AN283" s="152"/>
      <c r="AO283" s="152">
        <f t="shared" si="116"/>
        <v>57600</v>
      </c>
      <c r="AP283" s="152">
        <v>-1689</v>
      </c>
      <c r="AQ283" s="152">
        <v>57600</v>
      </c>
      <c r="AR283" s="154"/>
      <c r="AS283" s="152">
        <f t="shared" si="114"/>
        <v>57600</v>
      </c>
      <c r="AT283" s="150"/>
      <c r="AU283" s="152">
        <f t="shared" si="117"/>
        <v>57600</v>
      </c>
      <c r="AV283" s="152"/>
      <c r="AW283" s="152">
        <f t="shared" si="118"/>
        <v>57600</v>
      </c>
    </row>
    <row r="284" spans="1:49" ht="16.5" customHeight="1">
      <c r="A284" s="191"/>
      <c r="B284" s="226"/>
      <c r="C284" s="208">
        <v>4110</v>
      </c>
      <c r="D284" s="174" t="s">
        <v>297</v>
      </c>
      <c r="E284" s="169"/>
      <c r="F284" s="169"/>
      <c r="G284" s="169"/>
      <c r="H284" s="169"/>
      <c r="I284" s="169"/>
      <c r="J284" s="169"/>
      <c r="K284" s="169"/>
      <c r="L284" s="169"/>
      <c r="M284" s="169"/>
      <c r="N284" s="215"/>
      <c r="O284" s="215"/>
      <c r="P284" s="150"/>
      <c r="Q284" s="215"/>
      <c r="R284" s="215"/>
      <c r="S284" s="215"/>
      <c r="T284" s="215"/>
      <c r="U284" s="215"/>
      <c r="V284" s="215"/>
      <c r="W284" s="170">
        <v>170000</v>
      </c>
      <c r="X284" s="154"/>
      <c r="Y284" s="157">
        <f t="shared" si="122"/>
        <v>170000</v>
      </c>
      <c r="Z284" s="152"/>
      <c r="AA284" s="152">
        <f t="shared" si="123"/>
        <v>170000</v>
      </c>
      <c r="AB284" s="152"/>
      <c r="AC284" s="152">
        <f t="shared" si="119"/>
        <v>170000</v>
      </c>
      <c r="AD284" s="152"/>
      <c r="AE284" s="152">
        <f t="shared" si="124"/>
        <v>170000</v>
      </c>
      <c r="AF284" s="152">
        <v>11240</v>
      </c>
      <c r="AG284" s="152">
        <f t="shared" si="125"/>
        <v>181240</v>
      </c>
      <c r="AH284" s="152"/>
      <c r="AI284" s="152">
        <f t="shared" si="121"/>
        <v>181240</v>
      </c>
      <c r="AJ284" s="152"/>
      <c r="AK284" s="152">
        <f t="shared" si="120"/>
        <v>181240</v>
      </c>
      <c r="AL284" s="154"/>
      <c r="AM284" s="152">
        <f t="shared" si="115"/>
        <v>181240</v>
      </c>
      <c r="AN284" s="152">
        <v>314</v>
      </c>
      <c r="AO284" s="152">
        <f t="shared" si="116"/>
        <v>181554</v>
      </c>
      <c r="AP284" s="152"/>
      <c r="AQ284" s="152">
        <f t="shared" si="113"/>
        <v>181554</v>
      </c>
      <c r="AR284" s="154"/>
      <c r="AS284" s="152">
        <f t="shared" si="114"/>
        <v>181554</v>
      </c>
      <c r="AT284" s="150"/>
      <c r="AU284" s="152">
        <f t="shared" si="117"/>
        <v>181554</v>
      </c>
      <c r="AV284" s="152">
        <v>-9994</v>
      </c>
      <c r="AW284" s="152">
        <f t="shared" si="118"/>
        <v>171560</v>
      </c>
    </row>
    <row r="285" spans="1:49" ht="16.5" customHeight="1">
      <c r="A285" s="191"/>
      <c r="B285" s="226"/>
      <c r="C285" s="208">
        <v>4120</v>
      </c>
      <c r="D285" s="174" t="s">
        <v>298</v>
      </c>
      <c r="E285" s="169"/>
      <c r="F285" s="169"/>
      <c r="G285" s="169"/>
      <c r="H285" s="169"/>
      <c r="I285" s="169"/>
      <c r="J285" s="169"/>
      <c r="K285" s="169"/>
      <c r="L285" s="169"/>
      <c r="M285" s="169"/>
      <c r="N285" s="215"/>
      <c r="O285" s="215"/>
      <c r="P285" s="150"/>
      <c r="Q285" s="215"/>
      <c r="R285" s="215"/>
      <c r="S285" s="215"/>
      <c r="T285" s="215"/>
      <c r="U285" s="215"/>
      <c r="V285" s="215"/>
      <c r="W285" s="170">
        <v>26900</v>
      </c>
      <c r="X285" s="154"/>
      <c r="Y285" s="157">
        <f t="shared" si="122"/>
        <v>26900</v>
      </c>
      <c r="Z285" s="152"/>
      <c r="AA285" s="152">
        <f t="shared" si="123"/>
        <v>26900</v>
      </c>
      <c r="AB285" s="152"/>
      <c r="AC285" s="152">
        <f t="shared" si="119"/>
        <v>26900</v>
      </c>
      <c r="AD285" s="152"/>
      <c r="AE285" s="152">
        <f t="shared" si="124"/>
        <v>26900</v>
      </c>
      <c r="AF285" s="152">
        <v>2160</v>
      </c>
      <c r="AG285" s="152">
        <f t="shared" si="125"/>
        <v>29060</v>
      </c>
      <c r="AH285" s="152"/>
      <c r="AI285" s="152">
        <f t="shared" si="121"/>
        <v>29060</v>
      </c>
      <c r="AJ285" s="152"/>
      <c r="AK285" s="152">
        <f t="shared" si="120"/>
        <v>29060</v>
      </c>
      <c r="AL285" s="154"/>
      <c r="AM285" s="152">
        <f t="shared" si="115"/>
        <v>29060</v>
      </c>
      <c r="AN285" s="152">
        <v>50</v>
      </c>
      <c r="AO285" s="152">
        <f t="shared" si="116"/>
        <v>29110</v>
      </c>
      <c r="AP285" s="152"/>
      <c r="AQ285" s="152">
        <f t="shared" si="113"/>
        <v>29110</v>
      </c>
      <c r="AR285" s="154"/>
      <c r="AS285" s="152">
        <f t="shared" si="114"/>
        <v>29110</v>
      </c>
      <c r="AT285" s="150"/>
      <c r="AU285" s="152">
        <f t="shared" si="117"/>
        <v>29110</v>
      </c>
      <c r="AV285" s="152">
        <v>1</v>
      </c>
      <c r="AW285" s="152">
        <f t="shared" si="118"/>
        <v>29111</v>
      </c>
    </row>
    <row r="286" spans="1:49" ht="16.5" customHeight="1">
      <c r="A286" s="191"/>
      <c r="B286" s="226"/>
      <c r="C286" s="208">
        <v>4140</v>
      </c>
      <c r="D286" s="275" t="s">
        <v>406</v>
      </c>
      <c r="E286" s="169"/>
      <c r="F286" s="169"/>
      <c r="G286" s="169"/>
      <c r="H286" s="169"/>
      <c r="I286" s="169"/>
      <c r="J286" s="169"/>
      <c r="K286" s="169"/>
      <c r="L286" s="169"/>
      <c r="M286" s="169"/>
      <c r="N286" s="215"/>
      <c r="O286" s="215"/>
      <c r="P286" s="150"/>
      <c r="Q286" s="215"/>
      <c r="R286" s="215"/>
      <c r="S286" s="215"/>
      <c r="T286" s="215"/>
      <c r="U286" s="215"/>
      <c r="V286" s="215"/>
      <c r="W286" s="170">
        <v>2000</v>
      </c>
      <c r="X286" s="154"/>
      <c r="Y286" s="157">
        <f t="shared" si="122"/>
        <v>2000</v>
      </c>
      <c r="Z286" s="152"/>
      <c r="AA286" s="152">
        <f t="shared" si="123"/>
        <v>2000</v>
      </c>
      <c r="AB286" s="152"/>
      <c r="AC286" s="152">
        <f t="shared" si="119"/>
        <v>2000</v>
      </c>
      <c r="AD286" s="152"/>
      <c r="AE286" s="152">
        <f t="shared" si="124"/>
        <v>2000</v>
      </c>
      <c r="AF286" s="152">
        <v>5000</v>
      </c>
      <c r="AG286" s="152">
        <f t="shared" si="125"/>
        <v>7000</v>
      </c>
      <c r="AH286" s="152"/>
      <c r="AI286" s="152">
        <f t="shared" si="121"/>
        <v>7000</v>
      </c>
      <c r="AJ286" s="152"/>
      <c r="AK286" s="152">
        <f t="shared" si="120"/>
        <v>7000</v>
      </c>
      <c r="AL286" s="154"/>
      <c r="AM286" s="152">
        <f t="shared" si="115"/>
        <v>7000</v>
      </c>
      <c r="AN286" s="152"/>
      <c r="AO286" s="152">
        <f t="shared" si="116"/>
        <v>7000</v>
      </c>
      <c r="AP286" s="152">
        <v>2000</v>
      </c>
      <c r="AQ286" s="152">
        <f t="shared" si="113"/>
        <v>9000</v>
      </c>
      <c r="AR286" s="154"/>
      <c r="AS286" s="152">
        <f t="shared" si="114"/>
        <v>9000</v>
      </c>
      <c r="AT286" s="150"/>
      <c r="AU286" s="152">
        <f t="shared" si="117"/>
        <v>9000</v>
      </c>
      <c r="AV286" s="152"/>
      <c r="AW286" s="152">
        <f t="shared" si="118"/>
        <v>9000</v>
      </c>
    </row>
    <row r="287" spans="1:49" ht="16.5" customHeight="1">
      <c r="A287" s="191"/>
      <c r="B287" s="226"/>
      <c r="C287" s="208">
        <v>4170</v>
      </c>
      <c r="D287" s="174" t="s">
        <v>299</v>
      </c>
      <c r="E287" s="169"/>
      <c r="F287" s="169"/>
      <c r="G287" s="169"/>
      <c r="H287" s="169"/>
      <c r="I287" s="169"/>
      <c r="J287" s="169"/>
      <c r="K287" s="169"/>
      <c r="L287" s="169"/>
      <c r="M287" s="169"/>
      <c r="N287" s="215"/>
      <c r="O287" s="215"/>
      <c r="P287" s="150"/>
      <c r="Q287" s="215"/>
      <c r="R287" s="215"/>
      <c r="S287" s="215"/>
      <c r="T287" s="215"/>
      <c r="U287" s="215"/>
      <c r="V287" s="215"/>
      <c r="W287" s="170">
        <v>500</v>
      </c>
      <c r="X287" s="154"/>
      <c r="Y287" s="157">
        <f t="shared" si="122"/>
        <v>500</v>
      </c>
      <c r="Z287" s="152"/>
      <c r="AA287" s="152">
        <f t="shared" si="123"/>
        <v>500</v>
      </c>
      <c r="AB287" s="152"/>
      <c r="AC287" s="152">
        <f t="shared" si="119"/>
        <v>500</v>
      </c>
      <c r="AD287" s="152"/>
      <c r="AE287" s="152">
        <f t="shared" si="124"/>
        <v>500</v>
      </c>
      <c r="AF287" s="152"/>
      <c r="AG287" s="152">
        <f t="shared" si="125"/>
        <v>500</v>
      </c>
      <c r="AH287" s="152"/>
      <c r="AI287" s="152">
        <f t="shared" si="121"/>
        <v>500</v>
      </c>
      <c r="AJ287" s="152"/>
      <c r="AK287" s="152">
        <f t="shared" si="120"/>
        <v>500</v>
      </c>
      <c r="AL287" s="154"/>
      <c r="AM287" s="152">
        <f t="shared" si="115"/>
        <v>500</v>
      </c>
      <c r="AN287" s="152"/>
      <c r="AO287" s="152">
        <f t="shared" si="116"/>
        <v>500</v>
      </c>
      <c r="AP287" s="152"/>
      <c r="AQ287" s="152">
        <f t="shared" si="113"/>
        <v>500</v>
      </c>
      <c r="AR287" s="154"/>
      <c r="AS287" s="152">
        <f t="shared" si="114"/>
        <v>500</v>
      </c>
      <c r="AT287" s="150"/>
      <c r="AU287" s="152">
        <f t="shared" si="117"/>
        <v>500</v>
      </c>
      <c r="AV287" s="152"/>
      <c r="AW287" s="152">
        <f t="shared" si="118"/>
        <v>500</v>
      </c>
    </row>
    <row r="288" spans="1:49" ht="16.5" customHeight="1">
      <c r="A288" s="191"/>
      <c r="B288" s="226"/>
      <c r="C288" s="208">
        <v>4210</v>
      </c>
      <c r="D288" s="174" t="s">
        <v>300</v>
      </c>
      <c r="E288" s="169"/>
      <c r="F288" s="169"/>
      <c r="G288" s="169"/>
      <c r="H288" s="169"/>
      <c r="I288" s="169"/>
      <c r="J288" s="169"/>
      <c r="K288" s="169"/>
      <c r="L288" s="169"/>
      <c r="M288" s="169"/>
      <c r="N288" s="215"/>
      <c r="O288" s="215"/>
      <c r="P288" s="150"/>
      <c r="Q288" s="215"/>
      <c r="R288" s="215"/>
      <c r="S288" s="215"/>
      <c r="T288" s="215"/>
      <c r="U288" s="215"/>
      <c r="V288" s="215"/>
      <c r="W288" s="170">
        <v>15000</v>
      </c>
      <c r="X288" s="154"/>
      <c r="Y288" s="157">
        <f t="shared" si="122"/>
        <v>15000</v>
      </c>
      <c r="Z288" s="152"/>
      <c r="AA288" s="152">
        <f t="shared" si="123"/>
        <v>15000</v>
      </c>
      <c r="AB288" s="152"/>
      <c r="AC288" s="152">
        <f t="shared" si="119"/>
        <v>15000</v>
      </c>
      <c r="AD288" s="152"/>
      <c r="AE288" s="152">
        <f t="shared" si="124"/>
        <v>15000</v>
      </c>
      <c r="AF288" s="152"/>
      <c r="AG288" s="152">
        <f t="shared" si="125"/>
        <v>15000</v>
      </c>
      <c r="AH288" s="152"/>
      <c r="AI288" s="152">
        <f t="shared" si="121"/>
        <v>15000</v>
      </c>
      <c r="AJ288" s="152"/>
      <c r="AK288" s="152">
        <f t="shared" si="120"/>
        <v>15000</v>
      </c>
      <c r="AL288" s="154"/>
      <c r="AM288" s="152">
        <f t="shared" si="115"/>
        <v>15000</v>
      </c>
      <c r="AN288" s="152">
        <v>2000</v>
      </c>
      <c r="AO288" s="152">
        <f t="shared" si="116"/>
        <v>17000</v>
      </c>
      <c r="AP288" s="152">
        <v>8000</v>
      </c>
      <c r="AQ288" s="152">
        <v>20000</v>
      </c>
      <c r="AR288" s="154"/>
      <c r="AS288" s="152">
        <f t="shared" si="114"/>
        <v>20000</v>
      </c>
      <c r="AT288" s="150"/>
      <c r="AU288" s="152">
        <f t="shared" si="117"/>
        <v>20000</v>
      </c>
      <c r="AV288" s="152">
        <v>2000</v>
      </c>
      <c r="AW288" s="152">
        <f t="shared" si="118"/>
        <v>22000</v>
      </c>
    </row>
    <row r="289" spans="1:49" ht="16.5" customHeight="1">
      <c r="A289" s="191"/>
      <c r="B289" s="226"/>
      <c r="C289" s="208">
        <v>4240</v>
      </c>
      <c r="D289" s="174" t="s">
        <v>392</v>
      </c>
      <c r="E289" s="169"/>
      <c r="F289" s="169"/>
      <c r="G289" s="169"/>
      <c r="H289" s="169"/>
      <c r="I289" s="169"/>
      <c r="J289" s="169"/>
      <c r="K289" s="169"/>
      <c r="L289" s="169"/>
      <c r="M289" s="169"/>
      <c r="N289" s="215"/>
      <c r="O289" s="215"/>
      <c r="P289" s="150"/>
      <c r="Q289" s="215"/>
      <c r="R289" s="215"/>
      <c r="S289" s="215"/>
      <c r="T289" s="215"/>
      <c r="U289" s="215"/>
      <c r="V289" s="215"/>
      <c r="W289" s="170">
        <v>4000</v>
      </c>
      <c r="X289" s="154"/>
      <c r="Y289" s="157">
        <f t="shared" si="122"/>
        <v>4000</v>
      </c>
      <c r="Z289" s="152"/>
      <c r="AA289" s="152">
        <f t="shared" si="123"/>
        <v>4000</v>
      </c>
      <c r="AB289" s="152"/>
      <c r="AC289" s="152">
        <f t="shared" si="119"/>
        <v>4000</v>
      </c>
      <c r="AD289" s="152"/>
      <c r="AE289" s="152">
        <f t="shared" si="124"/>
        <v>4000</v>
      </c>
      <c r="AF289" s="152"/>
      <c r="AG289" s="152">
        <f t="shared" si="125"/>
        <v>4000</v>
      </c>
      <c r="AH289" s="152"/>
      <c r="AI289" s="152">
        <f t="shared" si="121"/>
        <v>4000</v>
      </c>
      <c r="AJ289" s="152"/>
      <c r="AK289" s="152">
        <f t="shared" si="120"/>
        <v>4000</v>
      </c>
      <c r="AL289" s="154"/>
      <c r="AM289" s="152">
        <f t="shared" si="115"/>
        <v>4000</v>
      </c>
      <c r="AN289" s="152">
        <v>1000</v>
      </c>
      <c r="AO289" s="152">
        <f t="shared" si="116"/>
        <v>5000</v>
      </c>
      <c r="AP289" s="152">
        <v>1000</v>
      </c>
      <c r="AQ289" s="152">
        <f t="shared" si="113"/>
        <v>6000</v>
      </c>
      <c r="AR289" s="154"/>
      <c r="AS289" s="152">
        <f t="shared" si="114"/>
        <v>6000</v>
      </c>
      <c r="AT289" s="150"/>
      <c r="AU289" s="152">
        <f t="shared" si="117"/>
        <v>6000</v>
      </c>
      <c r="AV289" s="152">
        <v>15000</v>
      </c>
      <c r="AW289" s="152">
        <f t="shared" si="118"/>
        <v>21000</v>
      </c>
    </row>
    <row r="290" spans="1:49" ht="16.5" customHeight="1">
      <c r="A290" s="191"/>
      <c r="B290" s="226"/>
      <c r="C290" s="208">
        <v>4260</v>
      </c>
      <c r="D290" s="174" t="s">
        <v>302</v>
      </c>
      <c r="E290" s="169"/>
      <c r="F290" s="169"/>
      <c r="G290" s="169"/>
      <c r="H290" s="169"/>
      <c r="I290" s="169"/>
      <c r="J290" s="169"/>
      <c r="K290" s="169"/>
      <c r="L290" s="169"/>
      <c r="M290" s="169"/>
      <c r="N290" s="215"/>
      <c r="O290" s="215"/>
      <c r="P290" s="150"/>
      <c r="Q290" s="215"/>
      <c r="R290" s="215"/>
      <c r="S290" s="215"/>
      <c r="T290" s="215"/>
      <c r="U290" s="215"/>
      <c r="V290" s="215"/>
      <c r="W290" s="170">
        <v>70000</v>
      </c>
      <c r="X290" s="154"/>
      <c r="Y290" s="157">
        <f t="shared" si="122"/>
        <v>70000</v>
      </c>
      <c r="Z290" s="152"/>
      <c r="AA290" s="152">
        <f t="shared" si="123"/>
        <v>70000</v>
      </c>
      <c r="AB290" s="152"/>
      <c r="AC290" s="152">
        <f t="shared" si="119"/>
        <v>70000</v>
      </c>
      <c r="AD290" s="152"/>
      <c r="AE290" s="152">
        <f t="shared" si="124"/>
        <v>70000</v>
      </c>
      <c r="AF290" s="152"/>
      <c r="AG290" s="152">
        <f t="shared" si="125"/>
        <v>70000</v>
      </c>
      <c r="AH290" s="152"/>
      <c r="AI290" s="152">
        <f t="shared" si="121"/>
        <v>70000</v>
      </c>
      <c r="AJ290" s="152"/>
      <c r="AK290" s="152">
        <f t="shared" si="120"/>
        <v>70000</v>
      </c>
      <c r="AL290" s="154"/>
      <c r="AM290" s="152">
        <f t="shared" si="115"/>
        <v>70000</v>
      </c>
      <c r="AN290" s="152"/>
      <c r="AO290" s="152">
        <f t="shared" si="116"/>
        <v>70000</v>
      </c>
      <c r="AP290" s="152">
        <v>10000</v>
      </c>
      <c r="AQ290" s="152">
        <f t="shared" si="113"/>
        <v>80000</v>
      </c>
      <c r="AR290" s="154"/>
      <c r="AS290" s="152">
        <f t="shared" si="114"/>
        <v>80000</v>
      </c>
      <c r="AT290" s="150"/>
      <c r="AU290" s="152">
        <f t="shared" si="117"/>
        <v>80000</v>
      </c>
      <c r="AV290" s="152"/>
      <c r="AW290" s="152">
        <f t="shared" si="118"/>
        <v>80000</v>
      </c>
    </row>
    <row r="291" spans="1:49" ht="16.5" customHeight="1">
      <c r="A291" s="191"/>
      <c r="B291" s="226"/>
      <c r="C291" s="208">
        <v>4270</v>
      </c>
      <c r="D291" s="174" t="s">
        <v>303</v>
      </c>
      <c r="E291" s="169"/>
      <c r="F291" s="169"/>
      <c r="G291" s="169"/>
      <c r="H291" s="169"/>
      <c r="I291" s="169"/>
      <c r="J291" s="169"/>
      <c r="K291" s="169"/>
      <c r="L291" s="169"/>
      <c r="M291" s="169"/>
      <c r="N291" s="215"/>
      <c r="O291" s="215"/>
      <c r="P291" s="150"/>
      <c r="Q291" s="215"/>
      <c r="R291" s="215"/>
      <c r="S291" s="215"/>
      <c r="T291" s="215"/>
      <c r="U291" s="215"/>
      <c r="V291" s="215"/>
      <c r="W291" s="170">
        <v>16000</v>
      </c>
      <c r="X291" s="154"/>
      <c r="Y291" s="157">
        <f t="shared" si="122"/>
        <v>16000</v>
      </c>
      <c r="Z291" s="152"/>
      <c r="AA291" s="152">
        <f t="shared" si="123"/>
        <v>16000</v>
      </c>
      <c r="AB291" s="152">
        <v>50000</v>
      </c>
      <c r="AC291" s="152">
        <f t="shared" si="119"/>
        <v>66000</v>
      </c>
      <c r="AD291" s="152">
        <v>40000</v>
      </c>
      <c r="AE291" s="152">
        <f t="shared" si="124"/>
        <v>106000</v>
      </c>
      <c r="AF291" s="152">
        <v>50000</v>
      </c>
      <c r="AG291" s="152">
        <f t="shared" si="125"/>
        <v>156000</v>
      </c>
      <c r="AH291" s="152"/>
      <c r="AI291" s="152">
        <f t="shared" si="121"/>
        <v>156000</v>
      </c>
      <c r="AJ291" s="152">
        <v>-40000</v>
      </c>
      <c r="AK291" s="152">
        <f t="shared" si="120"/>
        <v>116000</v>
      </c>
      <c r="AL291" s="154"/>
      <c r="AM291" s="152">
        <f t="shared" si="115"/>
        <v>116000</v>
      </c>
      <c r="AN291" s="152"/>
      <c r="AO291" s="152">
        <f t="shared" si="116"/>
        <v>116000</v>
      </c>
      <c r="AP291" s="152"/>
      <c r="AQ291" s="152">
        <f t="shared" si="113"/>
        <v>116000</v>
      </c>
      <c r="AR291" s="154"/>
      <c r="AS291" s="152">
        <f t="shared" si="114"/>
        <v>116000</v>
      </c>
      <c r="AT291" s="150"/>
      <c r="AU291" s="152">
        <f t="shared" si="117"/>
        <v>116000</v>
      </c>
      <c r="AV291" s="152">
        <v>25000</v>
      </c>
      <c r="AW291" s="152">
        <f t="shared" si="118"/>
        <v>141000</v>
      </c>
    </row>
    <row r="292" spans="1:49" ht="16.5" customHeight="1">
      <c r="A292" s="191"/>
      <c r="B292" s="226"/>
      <c r="C292" s="208">
        <v>4280</v>
      </c>
      <c r="D292" s="177" t="s">
        <v>304</v>
      </c>
      <c r="E292" s="169"/>
      <c r="F292" s="169"/>
      <c r="G292" s="169"/>
      <c r="H292" s="169"/>
      <c r="I292" s="169"/>
      <c r="J292" s="169"/>
      <c r="K292" s="169"/>
      <c r="L292" s="169"/>
      <c r="M292" s="169"/>
      <c r="N292" s="215"/>
      <c r="O292" s="215"/>
      <c r="P292" s="150"/>
      <c r="Q292" s="215"/>
      <c r="R292" s="215"/>
      <c r="S292" s="215"/>
      <c r="T292" s="215"/>
      <c r="U292" s="215"/>
      <c r="V292" s="215"/>
      <c r="W292" s="170">
        <v>500</v>
      </c>
      <c r="X292" s="154"/>
      <c r="Y292" s="157">
        <f t="shared" si="122"/>
        <v>500</v>
      </c>
      <c r="Z292" s="152"/>
      <c r="AA292" s="152">
        <f t="shared" si="123"/>
        <v>500</v>
      </c>
      <c r="AB292" s="152"/>
      <c r="AC292" s="152">
        <f t="shared" si="119"/>
        <v>500</v>
      </c>
      <c r="AD292" s="152"/>
      <c r="AE292" s="152">
        <f t="shared" si="124"/>
        <v>500</v>
      </c>
      <c r="AF292" s="152"/>
      <c r="AG292" s="152">
        <f t="shared" si="125"/>
        <v>500</v>
      </c>
      <c r="AH292" s="152"/>
      <c r="AI292" s="152">
        <f t="shared" si="121"/>
        <v>500</v>
      </c>
      <c r="AJ292" s="152"/>
      <c r="AK292" s="152">
        <f t="shared" si="120"/>
        <v>500</v>
      </c>
      <c r="AL292" s="154"/>
      <c r="AM292" s="152">
        <f t="shared" si="115"/>
        <v>500</v>
      </c>
      <c r="AN292" s="152"/>
      <c r="AO292" s="152">
        <f t="shared" si="116"/>
        <v>500</v>
      </c>
      <c r="AP292" s="152"/>
      <c r="AQ292" s="152">
        <f t="shared" si="113"/>
        <v>500</v>
      </c>
      <c r="AR292" s="154"/>
      <c r="AS292" s="152">
        <f t="shared" si="114"/>
        <v>500</v>
      </c>
      <c r="AT292" s="150"/>
      <c r="AU292" s="152">
        <f t="shared" si="117"/>
        <v>500</v>
      </c>
      <c r="AV292" s="152"/>
      <c r="AW292" s="152">
        <f t="shared" si="118"/>
        <v>500</v>
      </c>
    </row>
    <row r="293" spans="1:49" ht="16.5" customHeight="1">
      <c r="A293" s="191"/>
      <c r="B293" s="226"/>
      <c r="C293" s="208">
        <v>4300</v>
      </c>
      <c r="D293" s="174" t="s">
        <v>284</v>
      </c>
      <c r="E293" s="169"/>
      <c r="F293" s="169"/>
      <c r="G293" s="169"/>
      <c r="H293" s="169"/>
      <c r="I293" s="169"/>
      <c r="J293" s="169"/>
      <c r="K293" s="169"/>
      <c r="L293" s="169"/>
      <c r="M293" s="169"/>
      <c r="N293" s="215"/>
      <c r="O293" s="215"/>
      <c r="P293" s="150"/>
      <c r="Q293" s="215"/>
      <c r="R293" s="215"/>
      <c r="S293" s="215"/>
      <c r="T293" s="215"/>
      <c r="U293" s="215"/>
      <c r="V293" s="215"/>
      <c r="W293" s="170">
        <v>5000</v>
      </c>
      <c r="X293" s="154"/>
      <c r="Y293" s="157">
        <f t="shared" si="122"/>
        <v>5000</v>
      </c>
      <c r="Z293" s="152"/>
      <c r="AA293" s="152">
        <f t="shared" si="123"/>
        <v>5000</v>
      </c>
      <c r="AB293" s="152"/>
      <c r="AC293" s="152">
        <f t="shared" si="119"/>
        <v>5000</v>
      </c>
      <c r="AD293" s="152"/>
      <c r="AE293" s="152">
        <f t="shared" si="124"/>
        <v>5000</v>
      </c>
      <c r="AF293" s="152"/>
      <c r="AG293" s="152">
        <f t="shared" si="125"/>
        <v>5000</v>
      </c>
      <c r="AH293" s="152"/>
      <c r="AI293" s="152">
        <f t="shared" si="121"/>
        <v>5000</v>
      </c>
      <c r="AJ293" s="152"/>
      <c r="AK293" s="152">
        <f t="shared" si="120"/>
        <v>5000</v>
      </c>
      <c r="AL293" s="154"/>
      <c r="AM293" s="152">
        <f t="shared" si="115"/>
        <v>5000</v>
      </c>
      <c r="AN293" s="152">
        <v>3000</v>
      </c>
      <c r="AO293" s="152">
        <f t="shared" si="116"/>
        <v>8000</v>
      </c>
      <c r="AP293" s="152">
        <v>2000</v>
      </c>
      <c r="AQ293" s="152">
        <f t="shared" si="113"/>
        <v>10000</v>
      </c>
      <c r="AR293" s="154"/>
      <c r="AS293" s="152">
        <f t="shared" si="114"/>
        <v>10000</v>
      </c>
      <c r="AT293" s="150"/>
      <c r="AU293" s="152">
        <f t="shared" si="117"/>
        <v>10000</v>
      </c>
      <c r="AV293" s="152"/>
      <c r="AW293" s="152">
        <f t="shared" si="118"/>
        <v>10000</v>
      </c>
    </row>
    <row r="294" spans="1:49" ht="16.5" customHeight="1">
      <c r="A294" s="191"/>
      <c r="B294" s="226"/>
      <c r="C294" s="208">
        <v>4350</v>
      </c>
      <c r="D294" s="174" t="s">
        <v>305</v>
      </c>
      <c r="E294" s="169"/>
      <c r="F294" s="169"/>
      <c r="G294" s="169"/>
      <c r="H294" s="169"/>
      <c r="I294" s="169"/>
      <c r="J294" s="169"/>
      <c r="K294" s="169"/>
      <c r="L294" s="169"/>
      <c r="M294" s="169"/>
      <c r="N294" s="215"/>
      <c r="O294" s="215"/>
      <c r="P294" s="150"/>
      <c r="Q294" s="215"/>
      <c r="R294" s="215"/>
      <c r="S294" s="215"/>
      <c r="T294" s="215"/>
      <c r="U294" s="215"/>
      <c r="V294" s="215"/>
      <c r="W294" s="170">
        <v>500</v>
      </c>
      <c r="X294" s="154"/>
      <c r="Y294" s="157">
        <f t="shared" si="122"/>
        <v>500</v>
      </c>
      <c r="Z294" s="152"/>
      <c r="AA294" s="152">
        <f t="shared" si="123"/>
        <v>500</v>
      </c>
      <c r="AB294" s="152"/>
      <c r="AC294" s="152">
        <f t="shared" si="119"/>
        <v>500</v>
      </c>
      <c r="AD294" s="152"/>
      <c r="AE294" s="152">
        <f t="shared" si="124"/>
        <v>500</v>
      </c>
      <c r="AF294" s="152"/>
      <c r="AG294" s="152">
        <f t="shared" si="125"/>
        <v>500</v>
      </c>
      <c r="AH294" s="152"/>
      <c r="AI294" s="152">
        <f t="shared" si="121"/>
        <v>500</v>
      </c>
      <c r="AJ294" s="152"/>
      <c r="AK294" s="152">
        <f t="shared" si="120"/>
        <v>500</v>
      </c>
      <c r="AL294" s="154"/>
      <c r="AM294" s="152">
        <f t="shared" si="115"/>
        <v>500</v>
      </c>
      <c r="AN294" s="152"/>
      <c r="AO294" s="152">
        <f t="shared" si="116"/>
        <v>500</v>
      </c>
      <c r="AP294" s="152"/>
      <c r="AQ294" s="152">
        <f t="shared" si="113"/>
        <v>500</v>
      </c>
      <c r="AR294" s="154"/>
      <c r="AS294" s="152">
        <f t="shared" si="114"/>
        <v>500</v>
      </c>
      <c r="AT294" s="150"/>
      <c r="AU294" s="152">
        <f t="shared" si="117"/>
        <v>500</v>
      </c>
      <c r="AV294" s="152"/>
      <c r="AW294" s="152">
        <f t="shared" si="118"/>
        <v>500</v>
      </c>
    </row>
    <row r="295" spans="1:49" ht="16.5" customHeight="1">
      <c r="A295" s="191"/>
      <c r="B295" s="226"/>
      <c r="C295" s="208">
        <v>4360</v>
      </c>
      <c r="D295" s="177" t="s">
        <v>402</v>
      </c>
      <c r="E295" s="169"/>
      <c r="F295" s="169"/>
      <c r="G295" s="169"/>
      <c r="H295" s="169"/>
      <c r="I295" s="169"/>
      <c r="J295" s="169"/>
      <c r="K295" s="169"/>
      <c r="L295" s="169"/>
      <c r="M295" s="169"/>
      <c r="N295" s="215"/>
      <c r="O295" s="215"/>
      <c r="P295" s="150"/>
      <c r="Q295" s="215"/>
      <c r="R295" s="215"/>
      <c r="S295" s="215"/>
      <c r="T295" s="215"/>
      <c r="U295" s="215"/>
      <c r="V295" s="215"/>
      <c r="W295" s="170">
        <v>200</v>
      </c>
      <c r="X295" s="154"/>
      <c r="Y295" s="157">
        <f t="shared" si="122"/>
        <v>200</v>
      </c>
      <c r="Z295" s="152"/>
      <c r="AA295" s="152">
        <f t="shared" si="123"/>
        <v>200</v>
      </c>
      <c r="AB295" s="152"/>
      <c r="AC295" s="152">
        <f t="shared" si="119"/>
        <v>200</v>
      </c>
      <c r="AD295" s="152"/>
      <c r="AE295" s="152">
        <f t="shared" si="124"/>
        <v>200</v>
      </c>
      <c r="AF295" s="152"/>
      <c r="AG295" s="152">
        <f t="shared" si="125"/>
        <v>200</v>
      </c>
      <c r="AH295" s="152"/>
      <c r="AI295" s="152">
        <f t="shared" si="121"/>
        <v>200</v>
      </c>
      <c r="AJ295" s="152"/>
      <c r="AK295" s="152">
        <f t="shared" si="120"/>
        <v>200</v>
      </c>
      <c r="AL295" s="154"/>
      <c r="AM295" s="152">
        <f t="shared" si="115"/>
        <v>200</v>
      </c>
      <c r="AN295" s="152"/>
      <c r="AO295" s="152">
        <f t="shared" si="116"/>
        <v>200</v>
      </c>
      <c r="AP295" s="152">
        <v>489</v>
      </c>
      <c r="AQ295" s="152">
        <v>200</v>
      </c>
      <c r="AR295" s="154"/>
      <c r="AS295" s="152">
        <f t="shared" si="114"/>
        <v>200</v>
      </c>
      <c r="AT295" s="150"/>
      <c r="AU295" s="152">
        <f t="shared" si="117"/>
        <v>200</v>
      </c>
      <c r="AV295" s="152"/>
      <c r="AW295" s="152">
        <f t="shared" si="118"/>
        <v>200</v>
      </c>
    </row>
    <row r="296" spans="1:49" ht="16.5" customHeight="1">
      <c r="A296" s="191"/>
      <c r="B296" s="226"/>
      <c r="C296" s="208">
        <v>4370</v>
      </c>
      <c r="D296" s="177" t="s">
        <v>307</v>
      </c>
      <c r="E296" s="169"/>
      <c r="F296" s="169"/>
      <c r="G296" s="169"/>
      <c r="H296" s="169"/>
      <c r="I296" s="169"/>
      <c r="J296" s="169"/>
      <c r="K296" s="169"/>
      <c r="L296" s="169"/>
      <c r="M296" s="169"/>
      <c r="N296" s="215"/>
      <c r="O296" s="215"/>
      <c r="P296" s="150"/>
      <c r="Q296" s="215"/>
      <c r="R296" s="215"/>
      <c r="S296" s="215"/>
      <c r="T296" s="215"/>
      <c r="U296" s="215"/>
      <c r="V296" s="215"/>
      <c r="W296" s="170">
        <v>2000</v>
      </c>
      <c r="X296" s="154"/>
      <c r="Y296" s="157">
        <f t="shared" si="122"/>
        <v>2000</v>
      </c>
      <c r="Z296" s="152"/>
      <c r="AA296" s="152">
        <f t="shared" si="123"/>
        <v>2000</v>
      </c>
      <c r="AB296" s="152"/>
      <c r="AC296" s="152">
        <f t="shared" si="119"/>
        <v>2000</v>
      </c>
      <c r="AD296" s="152"/>
      <c r="AE296" s="152">
        <f t="shared" si="124"/>
        <v>2000</v>
      </c>
      <c r="AF296" s="152"/>
      <c r="AG296" s="152">
        <f t="shared" si="125"/>
        <v>2000</v>
      </c>
      <c r="AH296" s="152"/>
      <c r="AI296" s="152">
        <f t="shared" si="121"/>
        <v>2000</v>
      </c>
      <c r="AJ296" s="152"/>
      <c r="AK296" s="152">
        <f t="shared" si="120"/>
        <v>2000</v>
      </c>
      <c r="AL296" s="154"/>
      <c r="AM296" s="152">
        <f t="shared" si="115"/>
        <v>2000</v>
      </c>
      <c r="AN296" s="152"/>
      <c r="AO296" s="152">
        <f t="shared" si="116"/>
        <v>2000</v>
      </c>
      <c r="AP296" s="152"/>
      <c r="AQ296" s="152">
        <f t="shared" si="113"/>
        <v>2000</v>
      </c>
      <c r="AR296" s="154"/>
      <c r="AS296" s="152">
        <f t="shared" si="114"/>
        <v>2000</v>
      </c>
      <c r="AT296" s="150"/>
      <c r="AU296" s="152">
        <f t="shared" si="117"/>
        <v>2000</v>
      </c>
      <c r="AV296" s="152"/>
      <c r="AW296" s="152">
        <f t="shared" si="118"/>
        <v>2000</v>
      </c>
    </row>
    <row r="297" spans="1:49" ht="16.5" customHeight="1">
      <c r="A297" s="191"/>
      <c r="B297" s="226"/>
      <c r="C297" s="208">
        <v>4410</v>
      </c>
      <c r="D297" s="174" t="s">
        <v>347</v>
      </c>
      <c r="E297" s="169"/>
      <c r="F297" s="169"/>
      <c r="G297" s="169"/>
      <c r="H297" s="169"/>
      <c r="I297" s="169"/>
      <c r="J297" s="169"/>
      <c r="K297" s="169"/>
      <c r="L297" s="169"/>
      <c r="M297" s="169"/>
      <c r="N297" s="215"/>
      <c r="O297" s="215"/>
      <c r="P297" s="150"/>
      <c r="Q297" s="215"/>
      <c r="R297" s="215"/>
      <c r="S297" s="215"/>
      <c r="T297" s="215"/>
      <c r="U297" s="215"/>
      <c r="V297" s="215"/>
      <c r="W297" s="170">
        <v>1000</v>
      </c>
      <c r="X297" s="154"/>
      <c r="Y297" s="157">
        <f t="shared" si="122"/>
        <v>1000</v>
      </c>
      <c r="Z297" s="152"/>
      <c r="AA297" s="152">
        <f t="shared" si="123"/>
        <v>1000</v>
      </c>
      <c r="AB297" s="152"/>
      <c r="AC297" s="152">
        <f t="shared" si="119"/>
        <v>1000</v>
      </c>
      <c r="AD297" s="152"/>
      <c r="AE297" s="152">
        <f t="shared" si="124"/>
        <v>1000</v>
      </c>
      <c r="AF297" s="152"/>
      <c r="AG297" s="152">
        <f t="shared" si="125"/>
        <v>1000</v>
      </c>
      <c r="AH297" s="152"/>
      <c r="AI297" s="152">
        <f t="shared" si="121"/>
        <v>1000</v>
      </c>
      <c r="AJ297" s="152"/>
      <c r="AK297" s="152">
        <f t="shared" si="120"/>
        <v>1000</v>
      </c>
      <c r="AL297" s="154"/>
      <c r="AM297" s="152">
        <f t="shared" si="115"/>
        <v>1000</v>
      </c>
      <c r="AN297" s="152"/>
      <c r="AO297" s="152">
        <f t="shared" si="116"/>
        <v>1000</v>
      </c>
      <c r="AP297" s="152">
        <v>1000</v>
      </c>
      <c r="AQ297" s="152">
        <v>1000</v>
      </c>
      <c r="AR297" s="154"/>
      <c r="AS297" s="152">
        <f t="shared" si="114"/>
        <v>1000</v>
      </c>
      <c r="AT297" s="150"/>
      <c r="AU297" s="152">
        <f t="shared" si="117"/>
        <v>1000</v>
      </c>
      <c r="AV297" s="152"/>
      <c r="AW297" s="152">
        <f t="shared" si="118"/>
        <v>1000</v>
      </c>
    </row>
    <row r="298" spans="1:49" ht="16.5" customHeight="1">
      <c r="A298" s="191"/>
      <c r="B298" s="226"/>
      <c r="C298" s="208">
        <v>4430</v>
      </c>
      <c r="D298" s="174" t="s">
        <v>309</v>
      </c>
      <c r="E298" s="169"/>
      <c r="F298" s="169"/>
      <c r="G298" s="169"/>
      <c r="H298" s="169"/>
      <c r="I298" s="169"/>
      <c r="J298" s="169"/>
      <c r="K298" s="169"/>
      <c r="L298" s="169"/>
      <c r="M298" s="169"/>
      <c r="N298" s="215"/>
      <c r="O298" s="215"/>
      <c r="P298" s="150"/>
      <c r="Q298" s="215"/>
      <c r="R298" s="215"/>
      <c r="S298" s="215"/>
      <c r="T298" s="215"/>
      <c r="U298" s="215"/>
      <c r="V298" s="215"/>
      <c r="W298" s="170">
        <v>10500</v>
      </c>
      <c r="X298" s="154"/>
      <c r="Y298" s="157">
        <f t="shared" si="122"/>
        <v>10500</v>
      </c>
      <c r="Z298" s="152"/>
      <c r="AA298" s="152">
        <f t="shared" si="123"/>
        <v>10500</v>
      </c>
      <c r="AB298" s="152"/>
      <c r="AC298" s="152">
        <f t="shared" si="119"/>
        <v>10500</v>
      </c>
      <c r="AD298" s="152"/>
      <c r="AE298" s="152">
        <f t="shared" si="124"/>
        <v>10500</v>
      </c>
      <c r="AF298" s="152"/>
      <c r="AG298" s="152">
        <f t="shared" si="125"/>
        <v>10500</v>
      </c>
      <c r="AH298" s="152"/>
      <c r="AI298" s="152">
        <f t="shared" si="121"/>
        <v>10500</v>
      </c>
      <c r="AJ298" s="152">
        <v>-1800</v>
      </c>
      <c r="AK298" s="152">
        <f t="shared" si="120"/>
        <v>8700</v>
      </c>
      <c r="AL298" s="154"/>
      <c r="AM298" s="152">
        <f t="shared" si="115"/>
        <v>8700</v>
      </c>
      <c r="AN298" s="152"/>
      <c r="AO298" s="152">
        <f t="shared" si="116"/>
        <v>8700</v>
      </c>
      <c r="AP298" s="152">
        <v>2000</v>
      </c>
      <c r="AQ298" s="152">
        <v>8700</v>
      </c>
      <c r="AR298" s="154"/>
      <c r="AS298" s="152">
        <f t="shared" si="114"/>
        <v>8700</v>
      </c>
      <c r="AT298" s="150"/>
      <c r="AU298" s="152">
        <f t="shared" si="117"/>
        <v>8700</v>
      </c>
      <c r="AV298" s="152">
        <v>-2705</v>
      </c>
      <c r="AW298" s="152">
        <f t="shared" si="118"/>
        <v>5995</v>
      </c>
    </row>
    <row r="299" spans="1:49" ht="16.5" customHeight="1">
      <c r="A299" s="191"/>
      <c r="B299" s="226"/>
      <c r="C299" s="208">
        <v>4440</v>
      </c>
      <c r="D299" s="174" t="s">
        <v>310</v>
      </c>
      <c r="E299" s="169"/>
      <c r="F299" s="169"/>
      <c r="G299" s="169"/>
      <c r="H299" s="169"/>
      <c r="I299" s="169"/>
      <c r="J299" s="169"/>
      <c r="K299" s="169"/>
      <c r="L299" s="169"/>
      <c r="M299" s="169"/>
      <c r="N299" s="215"/>
      <c r="O299" s="215"/>
      <c r="P299" s="150"/>
      <c r="Q299" s="215"/>
      <c r="R299" s="215"/>
      <c r="S299" s="215"/>
      <c r="T299" s="215"/>
      <c r="U299" s="215"/>
      <c r="V299" s="215"/>
      <c r="W299" s="170">
        <v>29400</v>
      </c>
      <c r="X299" s="154"/>
      <c r="Y299" s="157">
        <f t="shared" si="122"/>
        <v>29400</v>
      </c>
      <c r="Z299" s="152"/>
      <c r="AA299" s="152">
        <f t="shared" si="123"/>
        <v>29400</v>
      </c>
      <c r="AB299" s="152"/>
      <c r="AC299" s="152">
        <f t="shared" si="119"/>
        <v>29400</v>
      </c>
      <c r="AD299" s="152"/>
      <c r="AE299" s="152">
        <f t="shared" si="124"/>
        <v>29400</v>
      </c>
      <c r="AF299" s="152"/>
      <c r="AG299" s="152">
        <f t="shared" si="125"/>
        <v>29400</v>
      </c>
      <c r="AH299" s="152"/>
      <c r="AI299" s="152">
        <f t="shared" si="121"/>
        <v>29400</v>
      </c>
      <c r="AJ299" s="152"/>
      <c r="AK299" s="152">
        <f t="shared" si="120"/>
        <v>29400</v>
      </c>
      <c r="AL299" s="154"/>
      <c r="AM299" s="152">
        <f t="shared" si="115"/>
        <v>29400</v>
      </c>
      <c r="AN299" s="152"/>
      <c r="AO299" s="152">
        <f t="shared" si="116"/>
        <v>29400</v>
      </c>
      <c r="AP299" s="152"/>
      <c r="AQ299" s="152">
        <f t="shared" si="113"/>
        <v>29400</v>
      </c>
      <c r="AR299" s="154"/>
      <c r="AS299" s="152">
        <f t="shared" si="114"/>
        <v>29400</v>
      </c>
      <c r="AT299" s="150"/>
      <c r="AU299" s="152">
        <f t="shared" si="117"/>
        <v>29400</v>
      </c>
      <c r="AV299" s="152">
        <v>3460</v>
      </c>
      <c r="AW299" s="152">
        <f t="shared" si="118"/>
        <v>32860</v>
      </c>
    </row>
    <row r="300" spans="1:49" ht="16.5" customHeight="1">
      <c r="A300" s="191"/>
      <c r="B300" s="226"/>
      <c r="C300" s="208">
        <v>4510</v>
      </c>
      <c r="D300" s="176" t="s">
        <v>370</v>
      </c>
      <c r="E300" s="169"/>
      <c r="F300" s="169"/>
      <c r="G300" s="169"/>
      <c r="H300" s="169"/>
      <c r="I300" s="169"/>
      <c r="J300" s="169"/>
      <c r="K300" s="169"/>
      <c r="L300" s="169"/>
      <c r="M300" s="169"/>
      <c r="N300" s="215"/>
      <c r="O300" s="215"/>
      <c r="P300" s="150"/>
      <c r="Q300" s="215"/>
      <c r="R300" s="215"/>
      <c r="S300" s="215"/>
      <c r="T300" s="215"/>
      <c r="U300" s="215"/>
      <c r="V300" s="215"/>
      <c r="W300" s="170">
        <v>1000</v>
      </c>
      <c r="X300" s="154"/>
      <c r="Y300" s="157">
        <f t="shared" si="122"/>
        <v>1000</v>
      </c>
      <c r="Z300" s="152"/>
      <c r="AA300" s="152">
        <f t="shared" si="123"/>
        <v>1000</v>
      </c>
      <c r="AB300" s="152"/>
      <c r="AC300" s="152">
        <f t="shared" si="119"/>
        <v>1000</v>
      </c>
      <c r="AD300" s="152"/>
      <c r="AE300" s="152">
        <f t="shared" si="124"/>
        <v>1000</v>
      </c>
      <c r="AF300" s="152"/>
      <c r="AG300" s="152">
        <f t="shared" si="125"/>
        <v>1000</v>
      </c>
      <c r="AH300" s="152"/>
      <c r="AI300" s="152">
        <f t="shared" si="121"/>
        <v>1000</v>
      </c>
      <c r="AJ300" s="152"/>
      <c r="AK300" s="152">
        <f t="shared" si="120"/>
        <v>1000</v>
      </c>
      <c r="AL300" s="154"/>
      <c r="AM300" s="152">
        <f t="shared" si="115"/>
        <v>1000</v>
      </c>
      <c r="AN300" s="152"/>
      <c r="AO300" s="152">
        <f t="shared" si="116"/>
        <v>1000</v>
      </c>
      <c r="AP300" s="152"/>
      <c r="AQ300" s="152">
        <f t="shared" si="113"/>
        <v>1000</v>
      </c>
      <c r="AR300" s="154"/>
      <c r="AS300" s="152">
        <f t="shared" si="114"/>
        <v>1000</v>
      </c>
      <c r="AT300" s="150"/>
      <c r="AU300" s="152">
        <f t="shared" si="117"/>
        <v>1000</v>
      </c>
      <c r="AV300" s="152"/>
      <c r="AW300" s="152">
        <f t="shared" si="118"/>
        <v>1000</v>
      </c>
    </row>
    <row r="301" spans="1:49" ht="16.5" customHeight="1">
      <c r="A301" s="191"/>
      <c r="B301" s="226"/>
      <c r="C301" s="208">
        <v>4700</v>
      </c>
      <c r="D301" s="178" t="s">
        <v>407</v>
      </c>
      <c r="E301" s="169"/>
      <c r="F301" s="169"/>
      <c r="G301" s="169"/>
      <c r="H301" s="169"/>
      <c r="I301" s="169"/>
      <c r="J301" s="169"/>
      <c r="K301" s="169"/>
      <c r="L301" s="169"/>
      <c r="M301" s="169"/>
      <c r="N301" s="215"/>
      <c r="O301" s="215"/>
      <c r="P301" s="150"/>
      <c r="Q301" s="215"/>
      <c r="R301" s="215"/>
      <c r="S301" s="215"/>
      <c r="T301" s="215"/>
      <c r="U301" s="215"/>
      <c r="V301" s="215"/>
      <c r="W301" s="170">
        <v>500</v>
      </c>
      <c r="X301" s="154"/>
      <c r="Y301" s="157">
        <f t="shared" si="122"/>
        <v>500</v>
      </c>
      <c r="Z301" s="152"/>
      <c r="AA301" s="152">
        <f t="shared" si="123"/>
        <v>500</v>
      </c>
      <c r="AB301" s="152"/>
      <c r="AC301" s="152">
        <f t="shared" si="119"/>
        <v>500</v>
      </c>
      <c r="AD301" s="152"/>
      <c r="AE301" s="152">
        <f t="shared" si="124"/>
        <v>500</v>
      </c>
      <c r="AF301" s="152"/>
      <c r="AG301" s="152">
        <f t="shared" si="125"/>
        <v>500</v>
      </c>
      <c r="AH301" s="152"/>
      <c r="AI301" s="152">
        <f t="shared" si="121"/>
        <v>500</v>
      </c>
      <c r="AJ301" s="152">
        <v>500</v>
      </c>
      <c r="AK301" s="152">
        <f t="shared" si="120"/>
        <v>1000</v>
      </c>
      <c r="AL301" s="154"/>
      <c r="AM301" s="152">
        <f t="shared" si="115"/>
        <v>1000</v>
      </c>
      <c r="AN301" s="152"/>
      <c r="AO301" s="152">
        <f t="shared" si="116"/>
        <v>1000</v>
      </c>
      <c r="AP301" s="152"/>
      <c r="AQ301" s="152">
        <f t="shared" si="113"/>
        <v>1000</v>
      </c>
      <c r="AR301" s="154"/>
      <c r="AS301" s="152">
        <f t="shared" si="114"/>
        <v>1000</v>
      </c>
      <c r="AT301" s="150"/>
      <c r="AU301" s="152">
        <f t="shared" si="117"/>
        <v>1000</v>
      </c>
      <c r="AV301" s="152">
        <v>705</v>
      </c>
      <c r="AW301" s="152">
        <f t="shared" si="118"/>
        <v>1705</v>
      </c>
    </row>
    <row r="302" spans="1:49" ht="16.5" customHeight="1">
      <c r="A302" s="191"/>
      <c r="B302" s="226"/>
      <c r="C302" s="208">
        <v>4740</v>
      </c>
      <c r="D302" s="178" t="s">
        <v>315</v>
      </c>
      <c r="E302" s="169"/>
      <c r="F302" s="169"/>
      <c r="G302" s="169"/>
      <c r="H302" s="169"/>
      <c r="I302" s="169"/>
      <c r="J302" s="169"/>
      <c r="K302" s="169"/>
      <c r="L302" s="169"/>
      <c r="M302" s="169"/>
      <c r="N302" s="215"/>
      <c r="O302" s="215"/>
      <c r="P302" s="150"/>
      <c r="Q302" s="215"/>
      <c r="R302" s="215"/>
      <c r="S302" s="215"/>
      <c r="T302" s="215"/>
      <c r="U302" s="215"/>
      <c r="V302" s="215"/>
      <c r="W302" s="170">
        <v>3000</v>
      </c>
      <c r="X302" s="154"/>
      <c r="Y302" s="157">
        <f t="shared" si="122"/>
        <v>3000</v>
      </c>
      <c r="Z302" s="152"/>
      <c r="AA302" s="152">
        <f t="shared" si="123"/>
        <v>3000</v>
      </c>
      <c r="AB302" s="152"/>
      <c r="AC302" s="152">
        <f t="shared" si="119"/>
        <v>3000</v>
      </c>
      <c r="AD302" s="152"/>
      <c r="AE302" s="152">
        <f t="shared" si="124"/>
        <v>3000</v>
      </c>
      <c r="AF302" s="152"/>
      <c r="AG302" s="152">
        <f t="shared" si="125"/>
        <v>3000</v>
      </c>
      <c r="AH302" s="152"/>
      <c r="AI302" s="152">
        <f t="shared" si="121"/>
        <v>3000</v>
      </c>
      <c r="AJ302" s="152"/>
      <c r="AK302" s="152">
        <f t="shared" si="120"/>
        <v>3000</v>
      </c>
      <c r="AL302" s="154"/>
      <c r="AM302" s="152">
        <f t="shared" si="115"/>
        <v>3000</v>
      </c>
      <c r="AN302" s="152"/>
      <c r="AO302" s="152">
        <f t="shared" si="116"/>
        <v>3000</v>
      </c>
      <c r="AP302" s="152"/>
      <c r="AQ302" s="152">
        <f t="shared" si="113"/>
        <v>3000</v>
      </c>
      <c r="AR302" s="154"/>
      <c r="AS302" s="152">
        <f t="shared" si="114"/>
        <v>3000</v>
      </c>
      <c r="AT302" s="150"/>
      <c r="AU302" s="152">
        <f t="shared" si="117"/>
        <v>3000</v>
      </c>
      <c r="AV302" s="152"/>
      <c r="AW302" s="152">
        <f t="shared" si="118"/>
        <v>3000</v>
      </c>
    </row>
    <row r="303" spans="1:49" ht="16.5" customHeight="1">
      <c r="A303" s="191"/>
      <c r="B303" s="226"/>
      <c r="C303" s="208">
        <v>4750</v>
      </c>
      <c r="D303" s="176" t="s">
        <v>316</v>
      </c>
      <c r="E303" s="169"/>
      <c r="F303" s="169"/>
      <c r="G303" s="169"/>
      <c r="H303" s="169"/>
      <c r="I303" s="169"/>
      <c r="J303" s="169"/>
      <c r="K303" s="169"/>
      <c r="L303" s="169"/>
      <c r="M303" s="169"/>
      <c r="N303" s="215"/>
      <c r="O303" s="215"/>
      <c r="P303" s="150"/>
      <c r="Q303" s="215"/>
      <c r="R303" s="215"/>
      <c r="S303" s="215"/>
      <c r="T303" s="215"/>
      <c r="U303" s="215"/>
      <c r="V303" s="215"/>
      <c r="W303" s="170">
        <v>900</v>
      </c>
      <c r="X303" s="154"/>
      <c r="Y303" s="157">
        <f t="shared" si="122"/>
        <v>900</v>
      </c>
      <c r="Z303" s="152"/>
      <c r="AA303" s="152">
        <f t="shared" si="123"/>
        <v>900</v>
      </c>
      <c r="AB303" s="152"/>
      <c r="AC303" s="152">
        <f t="shared" si="119"/>
        <v>900</v>
      </c>
      <c r="AD303" s="152"/>
      <c r="AE303" s="152">
        <f t="shared" si="124"/>
        <v>900</v>
      </c>
      <c r="AF303" s="152"/>
      <c r="AG303" s="152">
        <f t="shared" si="125"/>
        <v>900</v>
      </c>
      <c r="AH303" s="152"/>
      <c r="AI303" s="152">
        <f t="shared" si="121"/>
        <v>900</v>
      </c>
      <c r="AJ303" s="152"/>
      <c r="AK303" s="152">
        <f t="shared" si="120"/>
        <v>900</v>
      </c>
      <c r="AL303" s="154"/>
      <c r="AM303" s="152">
        <f t="shared" si="115"/>
        <v>900</v>
      </c>
      <c r="AN303" s="152"/>
      <c r="AO303" s="152">
        <f t="shared" si="116"/>
        <v>900</v>
      </c>
      <c r="AP303" s="152"/>
      <c r="AQ303" s="152">
        <f t="shared" si="113"/>
        <v>900</v>
      </c>
      <c r="AR303" s="154"/>
      <c r="AS303" s="152">
        <f t="shared" si="114"/>
        <v>900</v>
      </c>
      <c r="AT303" s="150"/>
      <c r="AU303" s="152">
        <f t="shared" si="117"/>
        <v>900</v>
      </c>
      <c r="AV303" s="152"/>
      <c r="AW303" s="152">
        <f t="shared" si="118"/>
        <v>900</v>
      </c>
    </row>
    <row r="304" spans="1:49" ht="16.5" customHeight="1">
      <c r="A304" s="191"/>
      <c r="B304" s="159" t="s">
        <v>408</v>
      </c>
      <c r="C304" s="273"/>
      <c r="D304" s="192"/>
      <c r="E304" s="161"/>
      <c r="F304" s="161"/>
      <c r="G304" s="161"/>
      <c r="H304" s="161"/>
      <c r="I304" s="161"/>
      <c r="J304" s="161"/>
      <c r="K304" s="161"/>
      <c r="L304" s="161"/>
      <c r="M304" s="161"/>
      <c r="N304" s="162"/>
      <c r="O304" s="162"/>
      <c r="P304" s="252"/>
      <c r="Q304" s="162"/>
      <c r="R304" s="162"/>
      <c r="S304" s="162"/>
      <c r="T304" s="162"/>
      <c r="U304" s="162"/>
      <c r="V304" s="162"/>
      <c r="W304" s="162">
        <f>SUM(W281:W303)</f>
        <v>1471000</v>
      </c>
      <c r="X304" s="162"/>
      <c r="Y304" s="164">
        <f t="shared" si="122"/>
        <v>1471000</v>
      </c>
      <c r="Z304" s="162"/>
      <c r="AA304" s="162">
        <f t="shared" si="123"/>
        <v>1471000</v>
      </c>
      <c r="AB304" s="162">
        <f>SUM(AB281:AB303)</f>
        <v>50000</v>
      </c>
      <c r="AC304" s="162">
        <f t="shared" si="119"/>
        <v>1521000</v>
      </c>
      <c r="AD304" s="162">
        <f>SUM(AD281:AD303)</f>
        <v>40000</v>
      </c>
      <c r="AE304" s="162">
        <f t="shared" si="124"/>
        <v>1561000</v>
      </c>
      <c r="AF304" s="162">
        <f>SUM(AF281:AF303)</f>
        <v>207500</v>
      </c>
      <c r="AG304" s="162">
        <f t="shared" si="125"/>
        <v>1768500</v>
      </c>
      <c r="AH304" s="162"/>
      <c r="AI304" s="162">
        <f t="shared" si="121"/>
        <v>1768500</v>
      </c>
      <c r="AJ304" s="162">
        <f>SUM(AJ281:AJ303)</f>
        <v>-41300</v>
      </c>
      <c r="AK304" s="162">
        <f>SUM(AK281:AK303)</f>
        <v>1727200</v>
      </c>
      <c r="AL304" s="164"/>
      <c r="AM304" s="162">
        <f t="shared" si="115"/>
        <v>1727200</v>
      </c>
      <c r="AN304" s="162">
        <f>SUM(AN281:AN303)</f>
        <v>2412</v>
      </c>
      <c r="AO304" s="162">
        <f t="shared" si="116"/>
        <v>1729612</v>
      </c>
      <c r="AP304" s="162">
        <f>SUM(AP281:AP303)</f>
        <v>-17000</v>
      </c>
      <c r="AQ304" s="162">
        <f>SUM(AQ281:AQ303)</f>
        <v>1709612</v>
      </c>
      <c r="AR304" s="164"/>
      <c r="AS304" s="162">
        <f t="shared" si="114"/>
        <v>1709612</v>
      </c>
      <c r="AT304" s="163"/>
      <c r="AU304" s="162">
        <f>SUM(AU281:AU303)</f>
        <v>1709612</v>
      </c>
      <c r="AV304" s="162">
        <f>SUM(AV281:AV303)</f>
        <v>42</v>
      </c>
      <c r="AW304" s="162">
        <f t="shared" si="118"/>
        <v>1709654</v>
      </c>
    </row>
    <row r="305" spans="1:49" ht="37.5" customHeight="1">
      <c r="A305" s="191"/>
      <c r="B305" s="274">
        <v>80130</v>
      </c>
      <c r="C305" s="255">
        <v>2540</v>
      </c>
      <c r="D305" s="268" t="s">
        <v>399</v>
      </c>
      <c r="E305" s="169"/>
      <c r="F305" s="169"/>
      <c r="G305" s="169"/>
      <c r="H305" s="169"/>
      <c r="I305" s="169"/>
      <c r="J305" s="169"/>
      <c r="K305" s="169"/>
      <c r="L305" s="169"/>
      <c r="M305" s="169"/>
      <c r="N305" s="215"/>
      <c r="O305" s="215"/>
      <c r="P305" s="150"/>
      <c r="Q305" s="215"/>
      <c r="R305" s="215"/>
      <c r="S305" s="215"/>
      <c r="T305" s="215"/>
      <c r="U305" s="215"/>
      <c r="V305" s="215"/>
      <c r="W305" s="170">
        <v>382500</v>
      </c>
      <c r="X305" s="154"/>
      <c r="Y305" s="157">
        <f t="shared" si="122"/>
        <v>382500</v>
      </c>
      <c r="Z305" s="152"/>
      <c r="AA305" s="152">
        <f t="shared" si="123"/>
        <v>382500</v>
      </c>
      <c r="AB305" s="152"/>
      <c r="AC305" s="152">
        <f t="shared" si="119"/>
        <v>382500</v>
      </c>
      <c r="AD305" s="152"/>
      <c r="AE305" s="152">
        <f t="shared" si="124"/>
        <v>382500</v>
      </c>
      <c r="AF305" s="152"/>
      <c r="AG305" s="152">
        <f t="shared" si="125"/>
        <v>382500</v>
      </c>
      <c r="AH305" s="152"/>
      <c r="AI305" s="152">
        <f t="shared" si="121"/>
        <v>382500</v>
      </c>
      <c r="AJ305" s="152"/>
      <c r="AK305" s="152">
        <f t="shared" si="120"/>
        <v>382500</v>
      </c>
      <c r="AL305" s="154"/>
      <c r="AM305" s="152">
        <f t="shared" si="115"/>
        <v>382500</v>
      </c>
      <c r="AN305" s="152"/>
      <c r="AO305" s="152">
        <f t="shared" si="116"/>
        <v>382500</v>
      </c>
      <c r="AP305" s="152"/>
      <c r="AQ305" s="152">
        <f t="shared" si="113"/>
        <v>382500</v>
      </c>
      <c r="AR305" s="154">
        <v>-3000</v>
      </c>
      <c r="AS305" s="152">
        <f t="shared" si="114"/>
        <v>379500</v>
      </c>
      <c r="AT305" s="150"/>
      <c r="AU305" s="152">
        <f t="shared" si="117"/>
        <v>379500</v>
      </c>
      <c r="AV305" s="152">
        <v>-82500</v>
      </c>
      <c r="AW305" s="152">
        <f t="shared" si="118"/>
        <v>297000</v>
      </c>
    </row>
    <row r="306" spans="1:49" ht="16.5" customHeight="1">
      <c r="A306" s="191"/>
      <c r="B306" s="245" t="s">
        <v>409</v>
      </c>
      <c r="C306" s="208">
        <v>3020</v>
      </c>
      <c r="D306" s="245" t="s">
        <v>401</v>
      </c>
      <c r="E306" s="169"/>
      <c r="F306" s="169"/>
      <c r="G306" s="169"/>
      <c r="H306" s="169"/>
      <c r="I306" s="169"/>
      <c r="J306" s="169"/>
      <c r="K306" s="169"/>
      <c r="L306" s="169"/>
      <c r="M306" s="169"/>
      <c r="N306" s="215"/>
      <c r="O306" s="215"/>
      <c r="P306" s="150"/>
      <c r="Q306" s="215"/>
      <c r="R306" s="215"/>
      <c r="S306" s="215"/>
      <c r="T306" s="215"/>
      <c r="U306" s="215"/>
      <c r="V306" s="215"/>
      <c r="W306" s="170">
        <v>2300</v>
      </c>
      <c r="X306" s="154"/>
      <c r="Y306" s="157">
        <f t="shared" si="122"/>
        <v>2300</v>
      </c>
      <c r="Z306" s="152"/>
      <c r="AA306" s="152">
        <f t="shared" si="123"/>
        <v>2300</v>
      </c>
      <c r="AB306" s="152"/>
      <c r="AC306" s="152">
        <f t="shared" si="119"/>
        <v>2300</v>
      </c>
      <c r="AD306" s="152"/>
      <c r="AE306" s="152">
        <f t="shared" si="124"/>
        <v>2300</v>
      </c>
      <c r="AF306" s="152"/>
      <c r="AG306" s="152">
        <f t="shared" si="125"/>
        <v>2300</v>
      </c>
      <c r="AH306" s="152"/>
      <c r="AI306" s="152">
        <f t="shared" si="121"/>
        <v>2300</v>
      </c>
      <c r="AJ306" s="152">
        <v>1300</v>
      </c>
      <c r="AK306" s="152">
        <f t="shared" si="120"/>
        <v>3600</v>
      </c>
      <c r="AL306" s="154"/>
      <c r="AM306" s="152">
        <f t="shared" si="115"/>
        <v>3600</v>
      </c>
      <c r="AN306" s="152"/>
      <c r="AO306" s="152">
        <f t="shared" si="116"/>
        <v>3600</v>
      </c>
      <c r="AP306" s="152"/>
      <c r="AQ306" s="152">
        <f t="shared" si="113"/>
        <v>3600</v>
      </c>
      <c r="AR306" s="154"/>
      <c r="AS306" s="152">
        <f t="shared" si="114"/>
        <v>3600</v>
      </c>
      <c r="AT306" s="150"/>
      <c r="AU306" s="152">
        <f t="shared" si="117"/>
        <v>3600</v>
      </c>
      <c r="AV306" s="152">
        <v>48</v>
      </c>
      <c r="AW306" s="152">
        <f t="shared" si="118"/>
        <v>3648</v>
      </c>
    </row>
    <row r="307" spans="1:49" ht="16.5" customHeight="1">
      <c r="A307" s="191"/>
      <c r="B307" s="226"/>
      <c r="C307" s="208">
        <v>4010</v>
      </c>
      <c r="D307" s="150" t="s">
        <v>294</v>
      </c>
      <c r="E307" s="169"/>
      <c r="F307" s="169"/>
      <c r="G307" s="169"/>
      <c r="H307" s="169"/>
      <c r="I307" s="169"/>
      <c r="J307" s="169"/>
      <c r="K307" s="169"/>
      <c r="L307" s="169"/>
      <c r="M307" s="169"/>
      <c r="N307" s="215"/>
      <c r="O307" s="215"/>
      <c r="P307" s="150"/>
      <c r="Q307" s="215"/>
      <c r="R307" s="215"/>
      <c r="S307" s="215"/>
      <c r="T307" s="215"/>
      <c r="U307" s="215"/>
      <c r="V307" s="215"/>
      <c r="W307" s="170">
        <v>3089000</v>
      </c>
      <c r="X307" s="154"/>
      <c r="Y307" s="157">
        <f t="shared" si="122"/>
        <v>3089000</v>
      </c>
      <c r="Z307" s="152"/>
      <c r="AA307" s="152">
        <f t="shared" si="123"/>
        <v>3089000</v>
      </c>
      <c r="AB307" s="152">
        <v>-50000</v>
      </c>
      <c r="AC307" s="152">
        <f t="shared" si="119"/>
        <v>3039000</v>
      </c>
      <c r="AD307" s="152">
        <v>-40000</v>
      </c>
      <c r="AE307" s="152">
        <f t="shared" si="124"/>
        <v>2999000</v>
      </c>
      <c r="AF307" s="152">
        <v>450600</v>
      </c>
      <c r="AG307" s="152">
        <f t="shared" si="125"/>
        <v>3449600</v>
      </c>
      <c r="AH307" s="152"/>
      <c r="AI307" s="152">
        <f t="shared" si="121"/>
        <v>3449600</v>
      </c>
      <c r="AJ307" s="152">
        <v>55368</v>
      </c>
      <c r="AK307" s="152">
        <f t="shared" si="120"/>
        <v>3504968</v>
      </c>
      <c r="AL307" s="154"/>
      <c r="AM307" s="152">
        <f t="shared" si="115"/>
        <v>3504968</v>
      </c>
      <c r="AN307" s="152">
        <v>2729</v>
      </c>
      <c r="AO307" s="152">
        <f t="shared" si="116"/>
        <v>3507697</v>
      </c>
      <c r="AP307" s="152">
        <v>-59000</v>
      </c>
      <c r="AQ307" s="152">
        <v>3444897</v>
      </c>
      <c r="AR307" s="154">
        <v>-11000</v>
      </c>
      <c r="AS307" s="152">
        <f t="shared" si="114"/>
        <v>3433897</v>
      </c>
      <c r="AT307" s="150"/>
      <c r="AU307" s="152">
        <f t="shared" si="117"/>
        <v>3433897</v>
      </c>
      <c r="AV307" s="152">
        <v>-9738</v>
      </c>
      <c r="AW307" s="152">
        <f t="shared" si="118"/>
        <v>3424159</v>
      </c>
    </row>
    <row r="308" spans="1:49" ht="16.5" customHeight="1">
      <c r="A308" s="191"/>
      <c r="B308" s="226"/>
      <c r="C308" s="208">
        <v>4040</v>
      </c>
      <c r="D308" s="174" t="s">
        <v>296</v>
      </c>
      <c r="E308" s="169"/>
      <c r="F308" s="169"/>
      <c r="G308" s="169"/>
      <c r="H308" s="169"/>
      <c r="I308" s="169"/>
      <c r="J308" s="169"/>
      <c r="K308" s="169"/>
      <c r="L308" s="169"/>
      <c r="M308" s="169"/>
      <c r="N308" s="215"/>
      <c r="O308" s="215"/>
      <c r="P308" s="150"/>
      <c r="Q308" s="215"/>
      <c r="R308" s="215"/>
      <c r="S308" s="215"/>
      <c r="T308" s="215"/>
      <c r="U308" s="215"/>
      <c r="V308" s="215"/>
      <c r="W308" s="170">
        <v>307200</v>
      </c>
      <c r="X308" s="154"/>
      <c r="Y308" s="157">
        <f t="shared" si="122"/>
        <v>307200</v>
      </c>
      <c r="Z308" s="152"/>
      <c r="AA308" s="152">
        <f t="shared" si="123"/>
        <v>307200</v>
      </c>
      <c r="AB308" s="152">
        <v>1900</v>
      </c>
      <c r="AC308" s="152">
        <f t="shared" si="119"/>
        <v>309100</v>
      </c>
      <c r="AD308" s="152"/>
      <c r="AE308" s="152">
        <f t="shared" si="124"/>
        <v>309100</v>
      </c>
      <c r="AF308" s="152"/>
      <c r="AG308" s="152">
        <f t="shared" si="125"/>
        <v>309100</v>
      </c>
      <c r="AH308" s="152"/>
      <c r="AI308" s="152">
        <f t="shared" si="121"/>
        <v>309100</v>
      </c>
      <c r="AJ308" s="152">
        <v>-15368</v>
      </c>
      <c r="AK308" s="152">
        <f t="shared" si="120"/>
        <v>293732</v>
      </c>
      <c r="AL308" s="154"/>
      <c r="AM308" s="152">
        <f t="shared" si="115"/>
        <v>293732</v>
      </c>
      <c r="AN308" s="152"/>
      <c r="AO308" s="152">
        <f t="shared" si="116"/>
        <v>293732</v>
      </c>
      <c r="AP308" s="152"/>
      <c r="AQ308" s="152">
        <v>292043</v>
      </c>
      <c r="AR308" s="154"/>
      <c r="AS308" s="152">
        <f t="shared" si="114"/>
        <v>292043</v>
      </c>
      <c r="AT308" s="150"/>
      <c r="AU308" s="152">
        <f t="shared" si="117"/>
        <v>292043</v>
      </c>
      <c r="AV308" s="152"/>
      <c r="AW308" s="152">
        <f t="shared" si="118"/>
        <v>292043</v>
      </c>
    </row>
    <row r="309" spans="1:49" ht="16.5" customHeight="1">
      <c r="A309" s="191"/>
      <c r="B309" s="226"/>
      <c r="C309" s="208">
        <v>4110</v>
      </c>
      <c r="D309" s="174" t="s">
        <v>297</v>
      </c>
      <c r="E309" s="169"/>
      <c r="F309" s="169"/>
      <c r="G309" s="169"/>
      <c r="H309" s="169"/>
      <c r="I309" s="169"/>
      <c r="J309" s="169"/>
      <c r="K309" s="169"/>
      <c r="L309" s="169"/>
      <c r="M309" s="169"/>
      <c r="N309" s="215"/>
      <c r="O309" s="215"/>
      <c r="P309" s="150"/>
      <c r="Q309" s="215"/>
      <c r="R309" s="215"/>
      <c r="S309" s="215"/>
      <c r="T309" s="215"/>
      <c r="U309" s="215"/>
      <c r="V309" s="215"/>
      <c r="W309" s="170">
        <v>533000</v>
      </c>
      <c r="X309" s="154"/>
      <c r="Y309" s="157">
        <f t="shared" si="122"/>
        <v>533000</v>
      </c>
      <c r="Z309" s="152"/>
      <c r="AA309" s="152">
        <f t="shared" si="123"/>
        <v>533000</v>
      </c>
      <c r="AB309" s="152">
        <v>-1900</v>
      </c>
      <c r="AC309" s="152">
        <f t="shared" si="119"/>
        <v>531100</v>
      </c>
      <c r="AD309" s="152"/>
      <c r="AE309" s="152">
        <f t="shared" si="124"/>
        <v>531100</v>
      </c>
      <c r="AF309" s="152">
        <v>43100</v>
      </c>
      <c r="AG309" s="152">
        <f t="shared" si="125"/>
        <v>574200</v>
      </c>
      <c r="AH309" s="152"/>
      <c r="AI309" s="152">
        <f t="shared" si="121"/>
        <v>574200</v>
      </c>
      <c r="AJ309" s="152"/>
      <c r="AK309" s="152">
        <f t="shared" si="120"/>
        <v>574200</v>
      </c>
      <c r="AL309" s="154"/>
      <c r="AM309" s="152">
        <f t="shared" si="115"/>
        <v>574200</v>
      </c>
      <c r="AN309" s="152">
        <v>-1579</v>
      </c>
      <c r="AO309" s="152">
        <f t="shared" si="116"/>
        <v>572621</v>
      </c>
      <c r="AP309" s="152"/>
      <c r="AQ309" s="152">
        <f t="shared" si="113"/>
        <v>572621</v>
      </c>
      <c r="AR309" s="154"/>
      <c r="AS309" s="152">
        <f t="shared" si="114"/>
        <v>572621</v>
      </c>
      <c r="AT309" s="150"/>
      <c r="AU309" s="152">
        <f t="shared" si="117"/>
        <v>572621</v>
      </c>
      <c r="AV309" s="152">
        <v>4620</v>
      </c>
      <c r="AW309" s="152">
        <f t="shared" si="118"/>
        <v>577241</v>
      </c>
    </row>
    <row r="310" spans="1:49" ht="16.5" customHeight="1">
      <c r="A310" s="191"/>
      <c r="B310" s="226"/>
      <c r="C310" s="208">
        <v>4120</v>
      </c>
      <c r="D310" s="174" t="s">
        <v>298</v>
      </c>
      <c r="E310" s="169"/>
      <c r="F310" s="169"/>
      <c r="G310" s="169"/>
      <c r="H310" s="169"/>
      <c r="I310" s="169"/>
      <c r="J310" s="169"/>
      <c r="K310" s="169"/>
      <c r="L310" s="169"/>
      <c r="M310" s="169"/>
      <c r="N310" s="215"/>
      <c r="O310" s="215"/>
      <c r="P310" s="150"/>
      <c r="Q310" s="215"/>
      <c r="R310" s="215"/>
      <c r="S310" s="215"/>
      <c r="T310" s="215"/>
      <c r="U310" s="215"/>
      <c r="V310" s="215"/>
      <c r="W310" s="170">
        <v>79400</v>
      </c>
      <c r="X310" s="154"/>
      <c r="Y310" s="157">
        <f t="shared" si="122"/>
        <v>79400</v>
      </c>
      <c r="Z310" s="152"/>
      <c r="AA310" s="152">
        <f t="shared" si="123"/>
        <v>79400</v>
      </c>
      <c r="AB310" s="152"/>
      <c r="AC310" s="152">
        <f t="shared" si="119"/>
        <v>79400</v>
      </c>
      <c r="AD310" s="152"/>
      <c r="AE310" s="152">
        <f t="shared" si="124"/>
        <v>79400</v>
      </c>
      <c r="AF310" s="152">
        <v>8400</v>
      </c>
      <c r="AG310" s="152">
        <f t="shared" si="125"/>
        <v>87800</v>
      </c>
      <c r="AH310" s="152"/>
      <c r="AI310" s="152">
        <f t="shared" si="121"/>
        <v>87800</v>
      </c>
      <c r="AJ310" s="152"/>
      <c r="AK310" s="152">
        <f t="shared" si="120"/>
        <v>87800</v>
      </c>
      <c r="AL310" s="154"/>
      <c r="AM310" s="152">
        <f t="shared" si="115"/>
        <v>87800</v>
      </c>
      <c r="AN310" s="152">
        <v>67</v>
      </c>
      <c r="AO310" s="152">
        <f t="shared" si="116"/>
        <v>87867</v>
      </c>
      <c r="AP310" s="152"/>
      <c r="AQ310" s="152">
        <f t="shared" si="113"/>
        <v>87867</v>
      </c>
      <c r="AR310" s="154">
        <v>3000</v>
      </c>
      <c r="AS310" s="152">
        <f t="shared" si="114"/>
        <v>90867</v>
      </c>
      <c r="AT310" s="150"/>
      <c r="AU310" s="152">
        <f t="shared" si="117"/>
        <v>90867</v>
      </c>
      <c r="AV310" s="152">
        <v>1020</v>
      </c>
      <c r="AW310" s="152">
        <f t="shared" si="118"/>
        <v>91887</v>
      </c>
    </row>
    <row r="311" spans="1:49" ht="16.5" customHeight="1">
      <c r="A311" s="191"/>
      <c r="B311" s="226"/>
      <c r="C311" s="208">
        <v>4140</v>
      </c>
      <c r="D311" s="275" t="s">
        <v>406</v>
      </c>
      <c r="E311" s="169"/>
      <c r="F311" s="169"/>
      <c r="G311" s="169"/>
      <c r="H311" s="169"/>
      <c r="I311" s="169"/>
      <c r="J311" s="169"/>
      <c r="K311" s="169"/>
      <c r="L311" s="169"/>
      <c r="M311" s="169"/>
      <c r="N311" s="215"/>
      <c r="O311" s="215"/>
      <c r="P311" s="150"/>
      <c r="Q311" s="215"/>
      <c r="R311" s="215"/>
      <c r="S311" s="215"/>
      <c r="T311" s="215"/>
      <c r="U311" s="215"/>
      <c r="V311" s="215"/>
      <c r="W311" s="170">
        <v>4500</v>
      </c>
      <c r="X311" s="154"/>
      <c r="Y311" s="157">
        <f t="shared" si="122"/>
        <v>4500</v>
      </c>
      <c r="Z311" s="152"/>
      <c r="AA311" s="152">
        <f t="shared" si="123"/>
        <v>4500</v>
      </c>
      <c r="AB311" s="152"/>
      <c r="AC311" s="152">
        <f t="shared" si="119"/>
        <v>4500</v>
      </c>
      <c r="AD311" s="152"/>
      <c r="AE311" s="152">
        <f t="shared" si="124"/>
        <v>4500</v>
      </c>
      <c r="AF311" s="152"/>
      <c r="AG311" s="152">
        <f t="shared" si="125"/>
        <v>4500</v>
      </c>
      <c r="AH311" s="152"/>
      <c r="AI311" s="152">
        <f t="shared" si="121"/>
        <v>4500</v>
      </c>
      <c r="AJ311" s="152"/>
      <c r="AK311" s="152">
        <f t="shared" si="120"/>
        <v>4500</v>
      </c>
      <c r="AL311" s="154"/>
      <c r="AM311" s="152">
        <f t="shared" si="115"/>
        <v>4500</v>
      </c>
      <c r="AN311" s="152"/>
      <c r="AO311" s="152">
        <f t="shared" si="116"/>
        <v>4500</v>
      </c>
      <c r="AP311" s="152">
        <v>3000</v>
      </c>
      <c r="AQ311" s="152">
        <f t="shared" si="113"/>
        <v>7500</v>
      </c>
      <c r="AR311" s="154"/>
      <c r="AS311" s="152">
        <f t="shared" si="114"/>
        <v>7500</v>
      </c>
      <c r="AT311" s="150"/>
      <c r="AU311" s="152">
        <f t="shared" si="117"/>
        <v>7500</v>
      </c>
      <c r="AV311" s="152"/>
      <c r="AW311" s="152">
        <f t="shared" si="118"/>
        <v>7500</v>
      </c>
    </row>
    <row r="312" spans="1:49" ht="16.5" customHeight="1">
      <c r="A312" s="191"/>
      <c r="B312" s="226"/>
      <c r="C312" s="208">
        <v>4170</v>
      </c>
      <c r="D312" s="174" t="s">
        <v>299</v>
      </c>
      <c r="E312" s="169"/>
      <c r="F312" s="169"/>
      <c r="G312" s="169"/>
      <c r="H312" s="169"/>
      <c r="I312" s="169"/>
      <c r="J312" s="169"/>
      <c r="K312" s="169"/>
      <c r="L312" s="169"/>
      <c r="M312" s="169"/>
      <c r="N312" s="215"/>
      <c r="O312" s="215"/>
      <c r="P312" s="150"/>
      <c r="Q312" s="215"/>
      <c r="R312" s="215"/>
      <c r="S312" s="215"/>
      <c r="T312" s="215"/>
      <c r="U312" s="215"/>
      <c r="V312" s="215"/>
      <c r="W312" s="170">
        <v>1500</v>
      </c>
      <c r="X312" s="154"/>
      <c r="Y312" s="157">
        <f t="shared" si="122"/>
        <v>1500</v>
      </c>
      <c r="Z312" s="152"/>
      <c r="AA312" s="152">
        <f t="shared" si="123"/>
        <v>1500</v>
      </c>
      <c r="AB312" s="152"/>
      <c r="AC312" s="152">
        <f t="shared" si="119"/>
        <v>1500</v>
      </c>
      <c r="AD312" s="152"/>
      <c r="AE312" s="152">
        <f t="shared" si="124"/>
        <v>1500</v>
      </c>
      <c r="AF312" s="152"/>
      <c r="AG312" s="152">
        <f t="shared" si="125"/>
        <v>1500</v>
      </c>
      <c r="AH312" s="152"/>
      <c r="AI312" s="152">
        <f t="shared" si="121"/>
        <v>1500</v>
      </c>
      <c r="AJ312" s="152"/>
      <c r="AK312" s="152">
        <f t="shared" si="120"/>
        <v>1500</v>
      </c>
      <c r="AL312" s="154"/>
      <c r="AM312" s="152">
        <f t="shared" si="115"/>
        <v>1500</v>
      </c>
      <c r="AN312" s="152" t="s">
        <v>410</v>
      </c>
      <c r="AO312" s="152">
        <v>1500</v>
      </c>
      <c r="AP312" s="152"/>
      <c r="AQ312" s="152">
        <f t="shared" si="113"/>
        <v>1500</v>
      </c>
      <c r="AR312" s="154"/>
      <c r="AS312" s="152">
        <f t="shared" si="114"/>
        <v>1500</v>
      </c>
      <c r="AT312" s="150"/>
      <c r="AU312" s="152">
        <f t="shared" si="117"/>
        <v>1500</v>
      </c>
      <c r="AV312" s="152">
        <v>1400</v>
      </c>
      <c r="AW312" s="152">
        <f t="shared" si="118"/>
        <v>2900</v>
      </c>
    </row>
    <row r="313" spans="1:49" ht="16.5" customHeight="1">
      <c r="A313" s="191"/>
      <c r="B313" s="226"/>
      <c r="C313" s="208">
        <v>4210</v>
      </c>
      <c r="D313" s="174" t="s">
        <v>300</v>
      </c>
      <c r="E313" s="169"/>
      <c r="F313" s="169"/>
      <c r="G313" s="169"/>
      <c r="H313" s="169"/>
      <c r="I313" s="169"/>
      <c r="J313" s="169"/>
      <c r="K313" s="169"/>
      <c r="L313" s="169"/>
      <c r="M313" s="169"/>
      <c r="N313" s="215"/>
      <c r="O313" s="215"/>
      <c r="P313" s="150"/>
      <c r="Q313" s="215"/>
      <c r="R313" s="215"/>
      <c r="S313" s="215"/>
      <c r="T313" s="215"/>
      <c r="U313" s="215"/>
      <c r="V313" s="215"/>
      <c r="W313" s="170">
        <v>29000</v>
      </c>
      <c r="X313" s="154"/>
      <c r="Y313" s="157">
        <f t="shared" si="122"/>
        <v>29000</v>
      </c>
      <c r="Z313" s="152">
        <v>2000</v>
      </c>
      <c r="AA313" s="152">
        <f t="shared" si="123"/>
        <v>31000</v>
      </c>
      <c r="AB313" s="152"/>
      <c r="AC313" s="152">
        <f t="shared" si="119"/>
        <v>31000</v>
      </c>
      <c r="AD313" s="152"/>
      <c r="AE313" s="152">
        <f t="shared" si="124"/>
        <v>31000</v>
      </c>
      <c r="AF313" s="152"/>
      <c r="AG313" s="152">
        <f t="shared" si="125"/>
        <v>31000</v>
      </c>
      <c r="AH313" s="152"/>
      <c r="AI313" s="152">
        <f t="shared" si="121"/>
        <v>31000</v>
      </c>
      <c r="AJ313" s="152"/>
      <c r="AK313" s="152">
        <f t="shared" si="120"/>
        <v>31000</v>
      </c>
      <c r="AL313" s="154">
        <v>11500</v>
      </c>
      <c r="AM313" s="152">
        <f t="shared" si="115"/>
        <v>42500</v>
      </c>
      <c r="AN313" s="152">
        <v>3500</v>
      </c>
      <c r="AO313" s="152">
        <f t="shared" si="116"/>
        <v>46000</v>
      </c>
      <c r="AP313" s="152">
        <v>4500</v>
      </c>
      <c r="AQ313" s="152">
        <v>55500</v>
      </c>
      <c r="AR313" s="154"/>
      <c r="AS313" s="152">
        <f t="shared" si="114"/>
        <v>55500</v>
      </c>
      <c r="AT313" s="150"/>
      <c r="AU313" s="152">
        <f t="shared" si="117"/>
        <v>55500</v>
      </c>
      <c r="AV313" s="152">
        <v>50370</v>
      </c>
      <c r="AW313" s="152">
        <f t="shared" si="118"/>
        <v>105870</v>
      </c>
    </row>
    <row r="314" spans="1:49" ht="16.5" customHeight="1">
      <c r="A314" s="191"/>
      <c r="B314" s="226"/>
      <c r="C314" s="208">
        <v>4240</v>
      </c>
      <c r="D314" s="174" t="s">
        <v>392</v>
      </c>
      <c r="E314" s="169"/>
      <c r="F314" s="169"/>
      <c r="G314" s="169"/>
      <c r="H314" s="169"/>
      <c r="I314" s="169"/>
      <c r="J314" s="169"/>
      <c r="K314" s="169"/>
      <c r="L314" s="169"/>
      <c r="M314" s="169"/>
      <c r="N314" s="215"/>
      <c r="O314" s="215"/>
      <c r="P314" s="150"/>
      <c r="Q314" s="215"/>
      <c r="R314" s="215"/>
      <c r="S314" s="215"/>
      <c r="T314" s="215"/>
      <c r="U314" s="215"/>
      <c r="V314" s="215"/>
      <c r="W314" s="170">
        <v>6000</v>
      </c>
      <c r="X314" s="154"/>
      <c r="Y314" s="157">
        <f t="shared" si="122"/>
        <v>6000</v>
      </c>
      <c r="Z314" s="152"/>
      <c r="AA314" s="152">
        <f t="shared" si="123"/>
        <v>6000</v>
      </c>
      <c r="AB314" s="152"/>
      <c r="AC314" s="152">
        <f t="shared" si="119"/>
        <v>6000</v>
      </c>
      <c r="AD314" s="152"/>
      <c r="AE314" s="152">
        <f t="shared" si="124"/>
        <v>6000</v>
      </c>
      <c r="AF314" s="152"/>
      <c r="AG314" s="152">
        <f t="shared" si="125"/>
        <v>6000</v>
      </c>
      <c r="AH314" s="152"/>
      <c r="AI314" s="152">
        <f t="shared" si="121"/>
        <v>6000</v>
      </c>
      <c r="AJ314" s="152"/>
      <c r="AK314" s="152">
        <f t="shared" si="120"/>
        <v>6000</v>
      </c>
      <c r="AL314" s="154"/>
      <c r="AM314" s="152">
        <f t="shared" si="115"/>
        <v>6000</v>
      </c>
      <c r="AN314" s="152"/>
      <c r="AO314" s="152">
        <f t="shared" si="116"/>
        <v>6000</v>
      </c>
      <c r="AP314" s="152">
        <v>3000</v>
      </c>
      <c r="AQ314" s="152">
        <f t="shared" si="113"/>
        <v>9000</v>
      </c>
      <c r="AR314" s="154"/>
      <c r="AS314" s="152">
        <f t="shared" si="114"/>
        <v>9000</v>
      </c>
      <c r="AT314" s="150"/>
      <c r="AU314" s="152">
        <f t="shared" si="117"/>
        <v>9000</v>
      </c>
      <c r="AV314" s="152">
        <v>81700</v>
      </c>
      <c r="AW314" s="152">
        <f t="shared" si="118"/>
        <v>90700</v>
      </c>
    </row>
    <row r="315" spans="1:49" ht="16.5" customHeight="1">
      <c r="A315" s="191"/>
      <c r="B315" s="226"/>
      <c r="C315" s="208">
        <v>4260</v>
      </c>
      <c r="D315" s="174" t="s">
        <v>302</v>
      </c>
      <c r="E315" s="169"/>
      <c r="F315" s="169"/>
      <c r="G315" s="169"/>
      <c r="H315" s="169"/>
      <c r="I315" s="169"/>
      <c r="J315" s="169"/>
      <c r="K315" s="169"/>
      <c r="L315" s="169"/>
      <c r="M315" s="169"/>
      <c r="N315" s="215"/>
      <c r="O315" s="215"/>
      <c r="P315" s="150"/>
      <c r="Q315" s="215"/>
      <c r="R315" s="215"/>
      <c r="S315" s="215"/>
      <c r="T315" s="215"/>
      <c r="U315" s="215"/>
      <c r="V315" s="215"/>
      <c r="W315" s="170">
        <v>138100</v>
      </c>
      <c r="X315" s="154"/>
      <c r="Y315" s="157">
        <f t="shared" si="122"/>
        <v>138100</v>
      </c>
      <c r="Z315" s="152"/>
      <c r="AA315" s="152">
        <f t="shared" si="123"/>
        <v>138100</v>
      </c>
      <c r="AB315" s="152"/>
      <c r="AC315" s="152">
        <f t="shared" si="119"/>
        <v>138100</v>
      </c>
      <c r="AD315" s="152"/>
      <c r="AE315" s="152">
        <f t="shared" si="124"/>
        <v>138100</v>
      </c>
      <c r="AF315" s="152"/>
      <c r="AG315" s="152">
        <f t="shared" si="125"/>
        <v>138100</v>
      </c>
      <c r="AH315" s="152"/>
      <c r="AI315" s="152">
        <f t="shared" si="121"/>
        <v>138100</v>
      </c>
      <c r="AJ315" s="152"/>
      <c r="AK315" s="152">
        <f t="shared" si="120"/>
        <v>138100</v>
      </c>
      <c r="AL315" s="154"/>
      <c r="AM315" s="152">
        <f t="shared" si="115"/>
        <v>138100</v>
      </c>
      <c r="AN315" s="152"/>
      <c r="AO315" s="152">
        <f t="shared" si="116"/>
        <v>138100</v>
      </c>
      <c r="AP315" s="152">
        <v>15000</v>
      </c>
      <c r="AQ315" s="152">
        <f t="shared" si="113"/>
        <v>153100</v>
      </c>
      <c r="AR315" s="154">
        <v>8000</v>
      </c>
      <c r="AS315" s="152">
        <f t="shared" si="114"/>
        <v>161100</v>
      </c>
      <c r="AT315" s="150"/>
      <c r="AU315" s="152">
        <f t="shared" si="117"/>
        <v>161100</v>
      </c>
      <c r="AV315" s="152">
        <v>3334</v>
      </c>
      <c r="AW315" s="152">
        <f t="shared" si="118"/>
        <v>164434</v>
      </c>
    </row>
    <row r="316" spans="1:49" ht="16.5" customHeight="1">
      <c r="A316" s="191"/>
      <c r="B316" s="226"/>
      <c r="C316" s="208">
        <v>4270</v>
      </c>
      <c r="D316" s="174" t="s">
        <v>303</v>
      </c>
      <c r="E316" s="169"/>
      <c r="F316" s="169"/>
      <c r="G316" s="169"/>
      <c r="H316" s="169"/>
      <c r="I316" s="169"/>
      <c r="J316" s="169"/>
      <c r="K316" s="169"/>
      <c r="L316" s="169"/>
      <c r="M316" s="169"/>
      <c r="N316" s="215"/>
      <c r="O316" s="215"/>
      <c r="P316" s="150"/>
      <c r="Q316" s="215"/>
      <c r="R316" s="215"/>
      <c r="S316" s="215"/>
      <c r="T316" s="215"/>
      <c r="U316" s="215"/>
      <c r="V316" s="215"/>
      <c r="W316" s="170">
        <v>263000</v>
      </c>
      <c r="X316" s="154"/>
      <c r="Y316" s="157">
        <f t="shared" si="122"/>
        <v>263000</v>
      </c>
      <c r="Z316" s="152"/>
      <c r="AA316" s="152">
        <f t="shared" si="123"/>
        <v>263000</v>
      </c>
      <c r="AB316" s="152">
        <v>20000</v>
      </c>
      <c r="AC316" s="152">
        <f t="shared" si="119"/>
        <v>283000</v>
      </c>
      <c r="AD316" s="152"/>
      <c r="AE316" s="152">
        <f t="shared" si="124"/>
        <v>283000</v>
      </c>
      <c r="AF316" s="152">
        <v>563900</v>
      </c>
      <c r="AG316" s="152">
        <f t="shared" si="125"/>
        <v>846900</v>
      </c>
      <c r="AH316" s="152"/>
      <c r="AI316" s="152">
        <f t="shared" si="121"/>
        <v>846900</v>
      </c>
      <c r="AJ316" s="152"/>
      <c r="AK316" s="152">
        <f t="shared" si="120"/>
        <v>846900</v>
      </c>
      <c r="AL316" s="154"/>
      <c r="AM316" s="152">
        <f t="shared" si="115"/>
        <v>846900</v>
      </c>
      <c r="AN316" s="152">
        <v>80000</v>
      </c>
      <c r="AO316" s="152">
        <f t="shared" si="116"/>
        <v>926900</v>
      </c>
      <c r="AP316" s="152"/>
      <c r="AQ316" s="152">
        <f t="shared" si="113"/>
        <v>926900</v>
      </c>
      <c r="AR316" s="154"/>
      <c r="AS316" s="152">
        <f t="shared" si="114"/>
        <v>926900</v>
      </c>
      <c r="AT316" s="150"/>
      <c r="AU316" s="152">
        <f t="shared" si="117"/>
        <v>926900</v>
      </c>
      <c r="AV316" s="152">
        <v>-33000</v>
      </c>
      <c r="AW316" s="152">
        <f t="shared" si="118"/>
        <v>893900</v>
      </c>
    </row>
    <row r="317" spans="1:49" ht="16.5" customHeight="1">
      <c r="A317" s="191"/>
      <c r="B317" s="226"/>
      <c r="C317" s="208">
        <v>4280</v>
      </c>
      <c r="D317" s="177" t="s">
        <v>304</v>
      </c>
      <c r="E317" s="169"/>
      <c r="F317" s="169"/>
      <c r="G317" s="169"/>
      <c r="H317" s="169"/>
      <c r="I317" s="169"/>
      <c r="J317" s="169"/>
      <c r="K317" s="169"/>
      <c r="L317" s="169"/>
      <c r="M317" s="169"/>
      <c r="N317" s="215"/>
      <c r="O317" s="215"/>
      <c r="P317" s="150"/>
      <c r="Q317" s="215"/>
      <c r="R317" s="215"/>
      <c r="S317" s="215"/>
      <c r="T317" s="215"/>
      <c r="U317" s="215"/>
      <c r="V317" s="215"/>
      <c r="W317" s="170">
        <v>5000</v>
      </c>
      <c r="X317" s="154"/>
      <c r="Y317" s="157">
        <f t="shared" si="122"/>
        <v>5000</v>
      </c>
      <c r="Z317" s="152"/>
      <c r="AA317" s="152">
        <f t="shared" si="123"/>
        <v>5000</v>
      </c>
      <c r="AB317" s="152"/>
      <c r="AC317" s="152">
        <f t="shared" si="119"/>
        <v>5000</v>
      </c>
      <c r="AD317" s="152"/>
      <c r="AE317" s="152">
        <f t="shared" si="124"/>
        <v>5000</v>
      </c>
      <c r="AF317" s="152"/>
      <c r="AG317" s="152">
        <f t="shared" si="125"/>
        <v>5000</v>
      </c>
      <c r="AH317" s="152"/>
      <c r="AI317" s="152">
        <f t="shared" si="121"/>
        <v>5000</v>
      </c>
      <c r="AJ317" s="152"/>
      <c r="AK317" s="152">
        <f t="shared" si="120"/>
        <v>5000</v>
      </c>
      <c r="AL317" s="154"/>
      <c r="AM317" s="152">
        <f t="shared" si="115"/>
        <v>5000</v>
      </c>
      <c r="AN317" s="152"/>
      <c r="AO317" s="152">
        <f t="shared" si="116"/>
        <v>5000</v>
      </c>
      <c r="AP317" s="152"/>
      <c r="AQ317" s="152">
        <f t="shared" si="113"/>
        <v>5000</v>
      </c>
      <c r="AR317" s="154"/>
      <c r="AS317" s="152">
        <f t="shared" si="114"/>
        <v>5000</v>
      </c>
      <c r="AT317" s="150"/>
      <c r="AU317" s="152">
        <f t="shared" si="117"/>
        <v>5000</v>
      </c>
      <c r="AV317" s="152">
        <v>-1000</v>
      </c>
      <c r="AW317" s="152">
        <f t="shared" si="118"/>
        <v>4000</v>
      </c>
    </row>
    <row r="318" spans="1:49" ht="16.5" customHeight="1">
      <c r="A318" s="191"/>
      <c r="B318" s="226"/>
      <c r="C318" s="208">
        <v>4300</v>
      </c>
      <c r="D318" s="174" t="s">
        <v>284</v>
      </c>
      <c r="E318" s="169"/>
      <c r="F318" s="169"/>
      <c r="G318" s="169"/>
      <c r="H318" s="169"/>
      <c r="I318" s="169"/>
      <c r="J318" s="169"/>
      <c r="K318" s="169"/>
      <c r="L318" s="169"/>
      <c r="M318" s="169"/>
      <c r="N318" s="215"/>
      <c r="O318" s="215"/>
      <c r="P318" s="150"/>
      <c r="Q318" s="215"/>
      <c r="R318" s="215"/>
      <c r="S318" s="215"/>
      <c r="T318" s="215"/>
      <c r="U318" s="215"/>
      <c r="V318" s="215"/>
      <c r="W318" s="170">
        <v>29000</v>
      </c>
      <c r="X318" s="154"/>
      <c r="Y318" s="157">
        <f t="shared" si="122"/>
        <v>29000</v>
      </c>
      <c r="Z318" s="152"/>
      <c r="AA318" s="152">
        <f t="shared" si="123"/>
        <v>29000</v>
      </c>
      <c r="AB318" s="152"/>
      <c r="AC318" s="152">
        <f t="shared" si="119"/>
        <v>29000</v>
      </c>
      <c r="AD318" s="152"/>
      <c r="AE318" s="152">
        <f t="shared" si="124"/>
        <v>29000</v>
      </c>
      <c r="AF318" s="152"/>
      <c r="AG318" s="152">
        <f t="shared" si="125"/>
        <v>29000</v>
      </c>
      <c r="AH318" s="152"/>
      <c r="AI318" s="152">
        <f t="shared" si="121"/>
        <v>29000</v>
      </c>
      <c r="AJ318" s="152"/>
      <c r="AK318" s="152">
        <f t="shared" si="120"/>
        <v>29000</v>
      </c>
      <c r="AL318" s="154">
        <v>3500</v>
      </c>
      <c r="AM318" s="152">
        <f t="shared" si="115"/>
        <v>32500</v>
      </c>
      <c r="AN318" s="152">
        <v>2000</v>
      </c>
      <c r="AO318" s="152">
        <f t="shared" si="116"/>
        <v>34500</v>
      </c>
      <c r="AP318" s="152">
        <v>5500</v>
      </c>
      <c r="AQ318" s="152">
        <f t="shared" si="113"/>
        <v>40000</v>
      </c>
      <c r="AR318" s="154"/>
      <c r="AS318" s="152">
        <f t="shared" si="114"/>
        <v>40000</v>
      </c>
      <c r="AT318" s="150"/>
      <c r="AU318" s="152">
        <f t="shared" si="117"/>
        <v>40000</v>
      </c>
      <c r="AV318" s="152">
        <v>10560</v>
      </c>
      <c r="AW318" s="152">
        <f t="shared" si="118"/>
        <v>50560</v>
      </c>
    </row>
    <row r="319" spans="1:49" ht="16.5" customHeight="1">
      <c r="A319" s="191"/>
      <c r="B319" s="226"/>
      <c r="C319" s="208">
        <v>4350</v>
      </c>
      <c r="D319" s="174" t="s">
        <v>305</v>
      </c>
      <c r="E319" s="169"/>
      <c r="F319" s="169"/>
      <c r="G319" s="169"/>
      <c r="H319" s="169"/>
      <c r="I319" s="169"/>
      <c r="J319" s="169"/>
      <c r="K319" s="169"/>
      <c r="L319" s="169"/>
      <c r="M319" s="169"/>
      <c r="N319" s="215"/>
      <c r="O319" s="215"/>
      <c r="P319" s="150"/>
      <c r="Q319" s="215"/>
      <c r="R319" s="215"/>
      <c r="S319" s="215"/>
      <c r="T319" s="215"/>
      <c r="U319" s="215"/>
      <c r="V319" s="215"/>
      <c r="W319" s="170">
        <v>2200</v>
      </c>
      <c r="X319" s="154"/>
      <c r="Y319" s="157">
        <f t="shared" si="122"/>
        <v>2200</v>
      </c>
      <c r="Z319" s="152"/>
      <c r="AA319" s="152">
        <f t="shared" si="123"/>
        <v>2200</v>
      </c>
      <c r="AB319" s="152"/>
      <c r="AC319" s="152">
        <f t="shared" si="119"/>
        <v>2200</v>
      </c>
      <c r="AD319" s="152"/>
      <c r="AE319" s="152">
        <f t="shared" si="124"/>
        <v>2200</v>
      </c>
      <c r="AF319" s="152"/>
      <c r="AG319" s="152">
        <f t="shared" si="125"/>
        <v>2200</v>
      </c>
      <c r="AH319" s="152"/>
      <c r="AI319" s="152">
        <f t="shared" si="121"/>
        <v>2200</v>
      </c>
      <c r="AJ319" s="152"/>
      <c r="AK319" s="152">
        <f t="shared" si="120"/>
        <v>2200</v>
      </c>
      <c r="AL319" s="154"/>
      <c r="AM319" s="152">
        <f t="shared" si="115"/>
        <v>2200</v>
      </c>
      <c r="AN319" s="152"/>
      <c r="AO319" s="152">
        <f t="shared" si="116"/>
        <v>2200</v>
      </c>
      <c r="AP319" s="152"/>
      <c r="AQ319" s="152">
        <f t="shared" si="113"/>
        <v>2200</v>
      </c>
      <c r="AR319" s="154"/>
      <c r="AS319" s="152">
        <f t="shared" si="114"/>
        <v>2200</v>
      </c>
      <c r="AT319" s="150"/>
      <c r="AU319" s="152">
        <f t="shared" si="117"/>
        <v>2200</v>
      </c>
      <c r="AV319" s="152">
        <v>-500</v>
      </c>
      <c r="AW319" s="152">
        <f t="shared" si="118"/>
        <v>1700</v>
      </c>
    </row>
    <row r="320" spans="1:49" ht="16.5" customHeight="1">
      <c r="A320" s="191"/>
      <c r="B320" s="226"/>
      <c r="C320" s="208">
        <v>4360</v>
      </c>
      <c r="D320" s="177" t="s">
        <v>402</v>
      </c>
      <c r="E320" s="169"/>
      <c r="F320" s="169"/>
      <c r="G320" s="169"/>
      <c r="H320" s="169"/>
      <c r="I320" s="169"/>
      <c r="J320" s="169"/>
      <c r="K320" s="169"/>
      <c r="L320" s="169"/>
      <c r="M320" s="169"/>
      <c r="N320" s="215"/>
      <c r="O320" s="215"/>
      <c r="P320" s="150"/>
      <c r="Q320" s="215"/>
      <c r="R320" s="215"/>
      <c r="S320" s="215"/>
      <c r="T320" s="215"/>
      <c r="U320" s="215"/>
      <c r="V320" s="215"/>
      <c r="W320" s="170">
        <v>1800</v>
      </c>
      <c r="X320" s="154"/>
      <c r="Y320" s="157">
        <f t="shared" si="122"/>
        <v>1800</v>
      </c>
      <c r="Z320" s="152"/>
      <c r="AA320" s="152">
        <f t="shared" si="123"/>
        <v>1800</v>
      </c>
      <c r="AB320" s="152"/>
      <c r="AC320" s="152">
        <f t="shared" si="119"/>
        <v>1800</v>
      </c>
      <c r="AD320" s="152"/>
      <c r="AE320" s="152">
        <f t="shared" si="124"/>
        <v>1800</v>
      </c>
      <c r="AF320" s="152"/>
      <c r="AG320" s="152">
        <f t="shared" si="125"/>
        <v>1800</v>
      </c>
      <c r="AH320" s="152"/>
      <c r="AI320" s="152">
        <f t="shared" si="121"/>
        <v>1800</v>
      </c>
      <c r="AJ320" s="152"/>
      <c r="AK320" s="152">
        <f t="shared" si="120"/>
        <v>1800</v>
      </c>
      <c r="AL320" s="154"/>
      <c r="AM320" s="152">
        <f t="shared" si="115"/>
        <v>1800</v>
      </c>
      <c r="AN320" s="152"/>
      <c r="AO320" s="152">
        <f t="shared" si="116"/>
        <v>1800</v>
      </c>
      <c r="AP320" s="152"/>
      <c r="AQ320" s="152">
        <v>2289</v>
      </c>
      <c r="AR320" s="154"/>
      <c r="AS320" s="152">
        <f t="shared" si="114"/>
        <v>2289</v>
      </c>
      <c r="AT320" s="150"/>
      <c r="AU320" s="152">
        <f t="shared" si="117"/>
        <v>2289</v>
      </c>
      <c r="AV320" s="152"/>
      <c r="AW320" s="152">
        <f t="shared" si="118"/>
        <v>2289</v>
      </c>
    </row>
    <row r="321" spans="1:49" ht="16.5" customHeight="1">
      <c r="A321" s="191"/>
      <c r="B321" s="226"/>
      <c r="C321" s="208">
        <v>4370</v>
      </c>
      <c r="D321" s="177" t="s">
        <v>307</v>
      </c>
      <c r="E321" s="169"/>
      <c r="F321" s="169"/>
      <c r="G321" s="169"/>
      <c r="H321" s="169"/>
      <c r="I321" s="169"/>
      <c r="J321" s="169"/>
      <c r="K321" s="169"/>
      <c r="L321" s="169"/>
      <c r="M321" s="169"/>
      <c r="N321" s="215"/>
      <c r="O321" s="215"/>
      <c r="P321" s="150"/>
      <c r="Q321" s="215"/>
      <c r="R321" s="215"/>
      <c r="S321" s="215"/>
      <c r="T321" s="215"/>
      <c r="U321" s="215"/>
      <c r="V321" s="215"/>
      <c r="W321" s="170">
        <v>12500</v>
      </c>
      <c r="X321" s="154"/>
      <c r="Y321" s="157">
        <f t="shared" si="122"/>
        <v>12500</v>
      </c>
      <c r="Z321" s="152"/>
      <c r="AA321" s="152">
        <f t="shared" si="123"/>
        <v>12500</v>
      </c>
      <c r="AB321" s="152"/>
      <c r="AC321" s="152">
        <f t="shared" si="119"/>
        <v>12500</v>
      </c>
      <c r="AD321" s="152"/>
      <c r="AE321" s="152">
        <f t="shared" si="124"/>
        <v>12500</v>
      </c>
      <c r="AF321" s="152"/>
      <c r="AG321" s="152">
        <f t="shared" si="125"/>
        <v>12500</v>
      </c>
      <c r="AH321" s="152"/>
      <c r="AI321" s="152">
        <f t="shared" si="121"/>
        <v>12500</v>
      </c>
      <c r="AJ321" s="152"/>
      <c r="AK321" s="152">
        <f t="shared" si="120"/>
        <v>12500</v>
      </c>
      <c r="AL321" s="154"/>
      <c r="AM321" s="152">
        <f t="shared" si="115"/>
        <v>12500</v>
      </c>
      <c r="AN321" s="152"/>
      <c r="AO321" s="152">
        <f t="shared" si="116"/>
        <v>12500</v>
      </c>
      <c r="AP321" s="152"/>
      <c r="AQ321" s="152">
        <f t="shared" si="113"/>
        <v>12500</v>
      </c>
      <c r="AR321" s="154"/>
      <c r="AS321" s="152">
        <f t="shared" si="114"/>
        <v>12500</v>
      </c>
      <c r="AT321" s="150"/>
      <c r="AU321" s="152">
        <f t="shared" si="117"/>
        <v>12500</v>
      </c>
      <c r="AV321" s="152">
        <v>-1000</v>
      </c>
      <c r="AW321" s="152">
        <f t="shared" si="118"/>
        <v>11500</v>
      </c>
    </row>
    <row r="322" spans="1:49" ht="16.5" customHeight="1">
      <c r="A322" s="191"/>
      <c r="B322" s="226"/>
      <c r="C322" s="208">
        <v>4390</v>
      </c>
      <c r="D322" s="176" t="s">
        <v>411</v>
      </c>
      <c r="E322" s="169"/>
      <c r="F322" s="169"/>
      <c r="G322" s="169"/>
      <c r="H322" s="169"/>
      <c r="I322" s="169"/>
      <c r="J322" s="169"/>
      <c r="K322" s="169"/>
      <c r="L322" s="169"/>
      <c r="M322" s="169"/>
      <c r="N322" s="215"/>
      <c r="O322" s="215"/>
      <c r="P322" s="150"/>
      <c r="Q322" s="215"/>
      <c r="R322" s="215"/>
      <c r="S322" s="215"/>
      <c r="T322" s="215"/>
      <c r="U322" s="215"/>
      <c r="V322" s="215"/>
      <c r="W322" s="170">
        <v>1000</v>
      </c>
      <c r="X322" s="154"/>
      <c r="Y322" s="157">
        <f t="shared" si="122"/>
        <v>1000</v>
      </c>
      <c r="Z322" s="152"/>
      <c r="AA322" s="152">
        <f t="shared" si="123"/>
        <v>1000</v>
      </c>
      <c r="AB322" s="152"/>
      <c r="AC322" s="152">
        <f t="shared" si="119"/>
        <v>1000</v>
      </c>
      <c r="AD322" s="152"/>
      <c r="AE322" s="152">
        <f t="shared" si="124"/>
        <v>1000</v>
      </c>
      <c r="AF322" s="152"/>
      <c r="AG322" s="152">
        <f t="shared" si="125"/>
        <v>1000</v>
      </c>
      <c r="AH322" s="152"/>
      <c r="AI322" s="152">
        <f t="shared" si="121"/>
        <v>1000</v>
      </c>
      <c r="AJ322" s="152"/>
      <c r="AK322" s="152">
        <f t="shared" si="120"/>
        <v>1000</v>
      </c>
      <c r="AL322" s="154"/>
      <c r="AM322" s="152">
        <f t="shared" si="115"/>
        <v>1000</v>
      </c>
      <c r="AN322" s="152"/>
      <c r="AO322" s="152">
        <f t="shared" si="116"/>
        <v>1000</v>
      </c>
      <c r="AP322" s="152"/>
      <c r="AQ322" s="152">
        <f t="shared" si="113"/>
        <v>1000</v>
      </c>
      <c r="AR322" s="154"/>
      <c r="AS322" s="152">
        <f t="shared" si="114"/>
        <v>1000</v>
      </c>
      <c r="AT322" s="150"/>
      <c r="AU322" s="152">
        <f t="shared" si="117"/>
        <v>1000</v>
      </c>
      <c r="AV322" s="152"/>
      <c r="AW322" s="152">
        <f t="shared" si="118"/>
        <v>1000</v>
      </c>
    </row>
    <row r="323" spans="1:49" ht="16.5" customHeight="1">
      <c r="A323" s="191"/>
      <c r="B323" s="226"/>
      <c r="C323" s="208">
        <v>4410</v>
      </c>
      <c r="D323" s="174" t="s">
        <v>347</v>
      </c>
      <c r="E323" s="169"/>
      <c r="F323" s="169"/>
      <c r="G323" s="169"/>
      <c r="H323" s="169"/>
      <c r="I323" s="169"/>
      <c r="J323" s="169"/>
      <c r="K323" s="169"/>
      <c r="L323" s="169"/>
      <c r="M323" s="169"/>
      <c r="N323" s="215"/>
      <c r="O323" s="215"/>
      <c r="P323" s="150"/>
      <c r="Q323" s="215"/>
      <c r="R323" s="215"/>
      <c r="S323" s="215"/>
      <c r="T323" s="215"/>
      <c r="U323" s="215"/>
      <c r="V323" s="215"/>
      <c r="W323" s="170">
        <v>6000</v>
      </c>
      <c r="X323" s="154"/>
      <c r="Y323" s="157">
        <f t="shared" si="122"/>
        <v>6000</v>
      </c>
      <c r="Z323" s="152"/>
      <c r="AA323" s="152">
        <f t="shared" si="123"/>
        <v>6000</v>
      </c>
      <c r="AB323" s="152"/>
      <c r="AC323" s="152">
        <f t="shared" si="119"/>
        <v>6000</v>
      </c>
      <c r="AD323" s="152"/>
      <c r="AE323" s="152">
        <f t="shared" si="124"/>
        <v>6000</v>
      </c>
      <c r="AF323" s="152"/>
      <c r="AG323" s="152">
        <f t="shared" si="125"/>
        <v>6000</v>
      </c>
      <c r="AH323" s="152"/>
      <c r="AI323" s="152">
        <f t="shared" si="121"/>
        <v>6000</v>
      </c>
      <c r="AJ323" s="152"/>
      <c r="AK323" s="152">
        <f t="shared" si="120"/>
        <v>6000</v>
      </c>
      <c r="AL323" s="154"/>
      <c r="AM323" s="152">
        <f t="shared" si="115"/>
        <v>6000</v>
      </c>
      <c r="AN323" s="152">
        <v>-1000</v>
      </c>
      <c r="AO323" s="152">
        <f t="shared" si="116"/>
        <v>5000</v>
      </c>
      <c r="AP323" s="152"/>
      <c r="AQ323" s="152">
        <v>6000</v>
      </c>
      <c r="AR323" s="154"/>
      <c r="AS323" s="152">
        <f t="shared" si="114"/>
        <v>6000</v>
      </c>
      <c r="AT323" s="150"/>
      <c r="AU323" s="152">
        <f t="shared" si="117"/>
        <v>6000</v>
      </c>
      <c r="AV323" s="152">
        <v>-700</v>
      </c>
      <c r="AW323" s="152">
        <f t="shared" si="118"/>
        <v>5300</v>
      </c>
    </row>
    <row r="324" spans="1:49" ht="16.5" customHeight="1">
      <c r="A324" s="191"/>
      <c r="B324" s="226"/>
      <c r="C324" s="208">
        <v>4420</v>
      </c>
      <c r="D324" s="198" t="s">
        <v>342</v>
      </c>
      <c r="E324" s="169"/>
      <c r="F324" s="169"/>
      <c r="G324" s="169"/>
      <c r="H324" s="169"/>
      <c r="I324" s="169"/>
      <c r="J324" s="169"/>
      <c r="K324" s="169"/>
      <c r="L324" s="169"/>
      <c r="M324" s="169"/>
      <c r="N324" s="215"/>
      <c r="O324" s="215"/>
      <c r="P324" s="150"/>
      <c r="Q324" s="215"/>
      <c r="R324" s="215"/>
      <c r="S324" s="215"/>
      <c r="T324" s="215"/>
      <c r="U324" s="215"/>
      <c r="V324" s="215"/>
      <c r="W324" s="170"/>
      <c r="X324" s="154"/>
      <c r="Y324" s="157">
        <v>0</v>
      </c>
      <c r="Z324" s="152">
        <v>16000</v>
      </c>
      <c r="AA324" s="152">
        <v>16000</v>
      </c>
      <c r="AB324" s="152"/>
      <c r="AC324" s="152">
        <f t="shared" si="119"/>
        <v>16000</v>
      </c>
      <c r="AD324" s="152"/>
      <c r="AE324" s="152">
        <f t="shared" si="124"/>
        <v>16000</v>
      </c>
      <c r="AF324" s="152"/>
      <c r="AG324" s="152">
        <f t="shared" si="125"/>
        <v>16000</v>
      </c>
      <c r="AH324" s="152"/>
      <c r="AI324" s="152">
        <f t="shared" si="121"/>
        <v>16000</v>
      </c>
      <c r="AJ324" s="152"/>
      <c r="AK324" s="152">
        <f t="shared" si="120"/>
        <v>16000</v>
      </c>
      <c r="AL324" s="154"/>
      <c r="AM324" s="152">
        <f t="shared" si="115"/>
        <v>16000</v>
      </c>
      <c r="AN324" s="152"/>
      <c r="AO324" s="152">
        <f t="shared" si="116"/>
        <v>16000</v>
      </c>
      <c r="AP324" s="152"/>
      <c r="AQ324" s="152">
        <v>18000</v>
      </c>
      <c r="AR324" s="154"/>
      <c r="AS324" s="152">
        <f t="shared" si="114"/>
        <v>18000</v>
      </c>
      <c r="AT324" s="150"/>
      <c r="AU324" s="152">
        <f t="shared" si="117"/>
        <v>18000</v>
      </c>
      <c r="AV324" s="152">
        <v>-1000</v>
      </c>
      <c r="AW324" s="152">
        <f t="shared" si="118"/>
        <v>17000</v>
      </c>
    </row>
    <row r="325" spans="1:49" ht="16.5" customHeight="1">
      <c r="A325" s="191"/>
      <c r="B325" s="226"/>
      <c r="C325" s="208">
        <v>4430</v>
      </c>
      <c r="D325" s="174" t="s">
        <v>309</v>
      </c>
      <c r="E325" s="169"/>
      <c r="F325" s="169"/>
      <c r="G325" s="169"/>
      <c r="H325" s="169"/>
      <c r="I325" s="169"/>
      <c r="J325" s="169"/>
      <c r="K325" s="169"/>
      <c r="L325" s="169"/>
      <c r="M325" s="169"/>
      <c r="N325" s="215"/>
      <c r="O325" s="215"/>
      <c r="P325" s="150"/>
      <c r="Q325" s="215"/>
      <c r="R325" s="215"/>
      <c r="S325" s="215"/>
      <c r="T325" s="215"/>
      <c r="U325" s="215"/>
      <c r="V325" s="215"/>
      <c r="W325" s="170">
        <v>9000</v>
      </c>
      <c r="X325" s="154"/>
      <c r="Y325" s="157">
        <f t="shared" si="122"/>
        <v>9000</v>
      </c>
      <c r="Z325" s="152"/>
      <c r="AA325" s="152">
        <f t="shared" si="123"/>
        <v>9000</v>
      </c>
      <c r="AB325" s="152"/>
      <c r="AC325" s="152">
        <f t="shared" si="119"/>
        <v>9000</v>
      </c>
      <c r="AD325" s="152"/>
      <c r="AE325" s="152">
        <f t="shared" si="124"/>
        <v>9000</v>
      </c>
      <c r="AF325" s="152"/>
      <c r="AG325" s="152">
        <f t="shared" si="125"/>
        <v>9000</v>
      </c>
      <c r="AH325" s="152"/>
      <c r="AI325" s="152">
        <f t="shared" si="121"/>
        <v>9000</v>
      </c>
      <c r="AJ325" s="152"/>
      <c r="AK325" s="152">
        <f t="shared" si="120"/>
        <v>9000</v>
      </c>
      <c r="AL325" s="154"/>
      <c r="AM325" s="152">
        <f t="shared" si="115"/>
        <v>9000</v>
      </c>
      <c r="AN325" s="152">
        <v>-2000</v>
      </c>
      <c r="AO325" s="152">
        <f t="shared" si="116"/>
        <v>7000</v>
      </c>
      <c r="AP325" s="152"/>
      <c r="AQ325" s="152">
        <f t="shared" si="113"/>
        <v>7000</v>
      </c>
      <c r="AR325" s="154"/>
      <c r="AS325" s="152">
        <f t="shared" si="114"/>
        <v>7000</v>
      </c>
      <c r="AT325" s="150"/>
      <c r="AU325" s="152">
        <f t="shared" si="117"/>
        <v>7000</v>
      </c>
      <c r="AV325" s="152">
        <v>-1864</v>
      </c>
      <c r="AW325" s="152">
        <f t="shared" si="118"/>
        <v>5136</v>
      </c>
    </row>
    <row r="326" spans="1:49" ht="16.5" customHeight="1">
      <c r="A326" s="191"/>
      <c r="B326" s="226"/>
      <c r="C326" s="208">
        <v>4440</v>
      </c>
      <c r="D326" s="174" t="s">
        <v>310</v>
      </c>
      <c r="E326" s="169"/>
      <c r="F326" s="169"/>
      <c r="G326" s="169"/>
      <c r="H326" s="169"/>
      <c r="I326" s="169"/>
      <c r="J326" s="169"/>
      <c r="K326" s="169"/>
      <c r="L326" s="169"/>
      <c r="M326" s="169"/>
      <c r="N326" s="215"/>
      <c r="O326" s="215"/>
      <c r="P326" s="150"/>
      <c r="Q326" s="215"/>
      <c r="R326" s="215"/>
      <c r="S326" s="215"/>
      <c r="T326" s="215"/>
      <c r="U326" s="215"/>
      <c r="V326" s="215"/>
      <c r="W326" s="170">
        <v>234590</v>
      </c>
      <c r="X326" s="154"/>
      <c r="Y326" s="157">
        <f t="shared" si="122"/>
        <v>234590</v>
      </c>
      <c r="Z326" s="152"/>
      <c r="AA326" s="152">
        <f t="shared" si="123"/>
        <v>234590</v>
      </c>
      <c r="AB326" s="152"/>
      <c r="AC326" s="152">
        <f t="shared" si="119"/>
        <v>234590</v>
      </c>
      <c r="AD326" s="152"/>
      <c r="AE326" s="152">
        <f t="shared" si="124"/>
        <v>234590</v>
      </c>
      <c r="AF326" s="152"/>
      <c r="AG326" s="152">
        <f t="shared" si="125"/>
        <v>234590</v>
      </c>
      <c r="AH326" s="152"/>
      <c r="AI326" s="152">
        <f t="shared" si="121"/>
        <v>234590</v>
      </c>
      <c r="AJ326" s="152"/>
      <c r="AK326" s="152">
        <f t="shared" si="120"/>
        <v>234590</v>
      </c>
      <c r="AL326" s="154"/>
      <c r="AM326" s="152">
        <f t="shared" si="115"/>
        <v>234590</v>
      </c>
      <c r="AN326" s="152"/>
      <c r="AO326" s="152">
        <f t="shared" si="116"/>
        <v>234590</v>
      </c>
      <c r="AP326" s="152"/>
      <c r="AQ326" s="152">
        <f t="shared" si="113"/>
        <v>234590</v>
      </c>
      <c r="AR326" s="154"/>
      <c r="AS326" s="152">
        <f t="shared" si="114"/>
        <v>234590</v>
      </c>
      <c r="AT326" s="150"/>
      <c r="AU326" s="152">
        <f t="shared" si="117"/>
        <v>234590</v>
      </c>
      <c r="AV326" s="152">
        <v>15438</v>
      </c>
      <c r="AW326" s="152">
        <f t="shared" si="118"/>
        <v>250028</v>
      </c>
    </row>
    <row r="327" spans="1:49" ht="16.5" customHeight="1">
      <c r="A327" s="191"/>
      <c r="B327" s="226"/>
      <c r="C327" s="208">
        <v>4700</v>
      </c>
      <c r="D327" s="178" t="s">
        <v>407</v>
      </c>
      <c r="E327" s="169"/>
      <c r="F327" s="169"/>
      <c r="G327" s="169"/>
      <c r="H327" s="169"/>
      <c r="I327" s="169"/>
      <c r="J327" s="169"/>
      <c r="K327" s="169"/>
      <c r="L327" s="169"/>
      <c r="M327" s="169"/>
      <c r="N327" s="215"/>
      <c r="O327" s="215"/>
      <c r="P327" s="150"/>
      <c r="Q327" s="215"/>
      <c r="R327" s="215"/>
      <c r="S327" s="215"/>
      <c r="T327" s="215"/>
      <c r="U327" s="215"/>
      <c r="V327" s="215"/>
      <c r="W327" s="170">
        <v>1000</v>
      </c>
      <c r="X327" s="154"/>
      <c r="Y327" s="157">
        <f t="shared" si="122"/>
        <v>1000</v>
      </c>
      <c r="Z327" s="152"/>
      <c r="AA327" s="152">
        <f t="shared" si="123"/>
        <v>1000</v>
      </c>
      <c r="AB327" s="152"/>
      <c r="AC327" s="152">
        <f t="shared" si="119"/>
        <v>1000</v>
      </c>
      <c r="AD327" s="152"/>
      <c r="AE327" s="152">
        <f t="shared" si="124"/>
        <v>1000</v>
      </c>
      <c r="AF327" s="152"/>
      <c r="AG327" s="152">
        <f t="shared" si="125"/>
        <v>1000</v>
      </c>
      <c r="AH327" s="152"/>
      <c r="AI327" s="152">
        <f t="shared" si="121"/>
        <v>1000</v>
      </c>
      <c r="AJ327" s="152"/>
      <c r="AK327" s="152">
        <f t="shared" si="120"/>
        <v>1000</v>
      </c>
      <c r="AL327" s="154"/>
      <c r="AM327" s="152">
        <f t="shared" si="115"/>
        <v>1000</v>
      </c>
      <c r="AN327" s="152"/>
      <c r="AO327" s="152">
        <f t="shared" si="116"/>
        <v>1000</v>
      </c>
      <c r="AP327" s="152"/>
      <c r="AQ327" s="152">
        <f t="shared" si="113"/>
        <v>1000</v>
      </c>
      <c r="AR327" s="154"/>
      <c r="AS327" s="152">
        <f t="shared" si="114"/>
        <v>1000</v>
      </c>
      <c r="AT327" s="150"/>
      <c r="AU327" s="152">
        <f t="shared" si="117"/>
        <v>1000</v>
      </c>
      <c r="AV327" s="152">
        <v>600</v>
      </c>
      <c r="AW327" s="152">
        <f t="shared" si="118"/>
        <v>1600</v>
      </c>
    </row>
    <row r="328" spans="1:49" ht="16.5" customHeight="1">
      <c r="A328" s="191"/>
      <c r="B328" s="226"/>
      <c r="C328" s="208">
        <v>4740</v>
      </c>
      <c r="D328" s="178" t="s">
        <v>315</v>
      </c>
      <c r="E328" s="169"/>
      <c r="F328" s="169"/>
      <c r="G328" s="169"/>
      <c r="H328" s="169"/>
      <c r="I328" s="169"/>
      <c r="J328" s="169"/>
      <c r="K328" s="169"/>
      <c r="L328" s="169"/>
      <c r="M328" s="169"/>
      <c r="N328" s="215"/>
      <c r="O328" s="215"/>
      <c r="P328" s="150"/>
      <c r="Q328" s="215"/>
      <c r="R328" s="215"/>
      <c r="S328" s="215"/>
      <c r="T328" s="215"/>
      <c r="U328" s="215"/>
      <c r="V328" s="215"/>
      <c r="W328" s="170">
        <v>5000</v>
      </c>
      <c r="X328" s="154"/>
      <c r="Y328" s="157">
        <f t="shared" si="122"/>
        <v>5000</v>
      </c>
      <c r="Z328" s="152"/>
      <c r="AA328" s="152">
        <f t="shared" si="123"/>
        <v>5000</v>
      </c>
      <c r="AB328" s="152"/>
      <c r="AC328" s="152">
        <f t="shared" si="119"/>
        <v>5000</v>
      </c>
      <c r="AD328" s="152"/>
      <c r="AE328" s="152">
        <f t="shared" si="124"/>
        <v>5000</v>
      </c>
      <c r="AF328" s="152"/>
      <c r="AG328" s="152">
        <f t="shared" si="125"/>
        <v>5000</v>
      </c>
      <c r="AH328" s="152"/>
      <c r="AI328" s="152">
        <f t="shared" si="121"/>
        <v>5000</v>
      </c>
      <c r="AJ328" s="152"/>
      <c r="AK328" s="152">
        <f t="shared" si="120"/>
        <v>5000</v>
      </c>
      <c r="AL328" s="154"/>
      <c r="AM328" s="152">
        <f t="shared" si="115"/>
        <v>5000</v>
      </c>
      <c r="AN328" s="152"/>
      <c r="AO328" s="152">
        <f t="shared" si="116"/>
        <v>5000</v>
      </c>
      <c r="AP328" s="152"/>
      <c r="AQ328" s="152">
        <f t="shared" si="113"/>
        <v>5000</v>
      </c>
      <c r="AR328" s="154"/>
      <c r="AS328" s="152">
        <f t="shared" si="114"/>
        <v>5000</v>
      </c>
      <c r="AT328" s="150"/>
      <c r="AU328" s="152">
        <f t="shared" si="117"/>
        <v>5000</v>
      </c>
      <c r="AV328" s="152"/>
      <c r="AW328" s="152">
        <f t="shared" si="118"/>
        <v>5000</v>
      </c>
    </row>
    <row r="329" spans="1:49" ht="16.5" customHeight="1">
      <c r="A329" s="191"/>
      <c r="B329" s="226"/>
      <c r="C329" s="208">
        <v>4750</v>
      </c>
      <c r="D329" s="176" t="s">
        <v>316</v>
      </c>
      <c r="E329" s="169"/>
      <c r="F329" s="169"/>
      <c r="G329" s="169"/>
      <c r="H329" s="169"/>
      <c r="I329" s="169"/>
      <c r="J329" s="169"/>
      <c r="K329" s="169"/>
      <c r="L329" s="169"/>
      <c r="M329" s="169"/>
      <c r="N329" s="215"/>
      <c r="O329" s="215"/>
      <c r="P329" s="150"/>
      <c r="Q329" s="215"/>
      <c r="R329" s="215"/>
      <c r="S329" s="215"/>
      <c r="T329" s="215"/>
      <c r="U329" s="215"/>
      <c r="V329" s="215"/>
      <c r="W329" s="170">
        <v>11600</v>
      </c>
      <c r="X329" s="154"/>
      <c r="Y329" s="157">
        <f t="shared" si="122"/>
        <v>11600</v>
      </c>
      <c r="Z329" s="152"/>
      <c r="AA329" s="152">
        <f t="shared" si="123"/>
        <v>11600</v>
      </c>
      <c r="AB329" s="152"/>
      <c r="AC329" s="152">
        <f t="shared" si="119"/>
        <v>11600</v>
      </c>
      <c r="AD329" s="152"/>
      <c r="AE329" s="152">
        <f t="shared" si="124"/>
        <v>11600</v>
      </c>
      <c r="AF329" s="152"/>
      <c r="AG329" s="152">
        <f t="shared" si="125"/>
        <v>11600</v>
      </c>
      <c r="AH329" s="152"/>
      <c r="AI329" s="152">
        <f t="shared" si="121"/>
        <v>11600</v>
      </c>
      <c r="AJ329" s="152"/>
      <c r="AK329" s="152">
        <f t="shared" si="120"/>
        <v>11600</v>
      </c>
      <c r="AL329" s="154"/>
      <c r="AM329" s="152">
        <f t="shared" si="115"/>
        <v>11600</v>
      </c>
      <c r="AN329" s="152"/>
      <c r="AO329" s="152">
        <f t="shared" si="116"/>
        <v>11600</v>
      </c>
      <c r="AP329" s="152">
        <v>3000</v>
      </c>
      <c r="AQ329" s="152">
        <f t="shared" si="113"/>
        <v>14600</v>
      </c>
      <c r="AR329" s="154"/>
      <c r="AS329" s="152">
        <f t="shared" si="114"/>
        <v>14600</v>
      </c>
      <c r="AT329" s="150"/>
      <c r="AU329" s="152">
        <f t="shared" si="117"/>
        <v>14600</v>
      </c>
      <c r="AV329" s="152"/>
      <c r="AW329" s="152">
        <f t="shared" si="118"/>
        <v>14600</v>
      </c>
    </row>
    <row r="330" spans="1:49" ht="16.5" customHeight="1">
      <c r="A330" s="191"/>
      <c r="B330" s="226"/>
      <c r="C330" s="272">
        <v>6050</v>
      </c>
      <c r="D330" s="187" t="s">
        <v>412</v>
      </c>
      <c r="E330" s="169"/>
      <c r="F330" s="169"/>
      <c r="G330" s="169"/>
      <c r="H330" s="169"/>
      <c r="I330" s="169"/>
      <c r="J330" s="169"/>
      <c r="K330" s="169"/>
      <c r="L330" s="169"/>
      <c r="M330" s="169"/>
      <c r="N330" s="215"/>
      <c r="O330" s="215"/>
      <c r="P330" s="150"/>
      <c r="Q330" s="215"/>
      <c r="R330" s="215"/>
      <c r="S330" s="215"/>
      <c r="T330" s="215"/>
      <c r="U330" s="215"/>
      <c r="V330" s="215"/>
      <c r="W330" s="170"/>
      <c r="X330" s="154"/>
      <c r="Y330" s="157"/>
      <c r="Z330" s="152"/>
      <c r="AA330" s="152"/>
      <c r="AB330" s="152"/>
      <c r="AC330" s="152"/>
      <c r="AD330" s="152"/>
      <c r="AE330" s="180" t="e">
        <f>#REF!+#REF!</f>
        <v>#REF!</v>
      </c>
      <c r="AF330" s="152">
        <v>30000</v>
      </c>
      <c r="AG330" s="180">
        <v>380000</v>
      </c>
      <c r="AH330" s="152"/>
      <c r="AI330" s="152">
        <f t="shared" si="121"/>
        <v>380000</v>
      </c>
      <c r="AJ330" s="152"/>
      <c r="AK330" s="152">
        <f t="shared" si="120"/>
        <v>380000</v>
      </c>
      <c r="AL330" s="154"/>
      <c r="AM330" s="152">
        <f t="shared" si="115"/>
        <v>380000</v>
      </c>
      <c r="AN330" s="152">
        <v>25000</v>
      </c>
      <c r="AO330" s="152">
        <f t="shared" si="116"/>
        <v>405000</v>
      </c>
      <c r="AP330" s="152">
        <v>45000</v>
      </c>
      <c r="AQ330" s="152">
        <f t="shared" si="113"/>
        <v>450000</v>
      </c>
      <c r="AR330" s="154">
        <v>10000</v>
      </c>
      <c r="AS330" s="152">
        <f t="shared" si="114"/>
        <v>460000</v>
      </c>
      <c r="AT330" s="150"/>
      <c r="AU330" s="152">
        <f t="shared" si="117"/>
        <v>460000</v>
      </c>
      <c r="AV330" s="152">
        <v>40000</v>
      </c>
      <c r="AW330" s="152">
        <f t="shared" si="118"/>
        <v>500000</v>
      </c>
    </row>
    <row r="331" spans="1:49" ht="16.5" customHeight="1">
      <c r="A331" s="191"/>
      <c r="B331" s="226"/>
      <c r="C331" s="272">
        <v>6060</v>
      </c>
      <c r="D331" s="276" t="s">
        <v>318</v>
      </c>
      <c r="E331" s="169"/>
      <c r="F331" s="169"/>
      <c r="G331" s="169"/>
      <c r="H331" s="169"/>
      <c r="I331" s="169"/>
      <c r="J331" s="169"/>
      <c r="K331" s="169"/>
      <c r="L331" s="169"/>
      <c r="M331" s="169"/>
      <c r="N331" s="215"/>
      <c r="O331" s="215"/>
      <c r="P331" s="150"/>
      <c r="Q331" s="215"/>
      <c r="R331" s="215"/>
      <c r="S331" s="215"/>
      <c r="T331" s="215"/>
      <c r="U331" s="215"/>
      <c r="V331" s="215"/>
      <c r="W331" s="170"/>
      <c r="X331" s="154"/>
      <c r="Y331" s="157"/>
      <c r="Z331" s="152"/>
      <c r="AA331" s="152"/>
      <c r="AB331" s="152"/>
      <c r="AC331" s="152"/>
      <c r="AD331" s="152"/>
      <c r="AE331" s="180"/>
      <c r="AF331" s="152"/>
      <c r="AG331" s="180"/>
      <c r="AH331" s="152"/>
      <c r="AI331" s="152"/>
      <c r="AJ331" s="152"/>
      <c r="AK331" s="152"/>
      <c r="AL331" s="154"/>
      <c r="AM331" s="152"/>
      <c r="AN331" s="152"/>
      <c r="AO331" s="152"/>
      <c r="AP331" s="152"/>
      <c r="AQ331" s="152"/>
      <c r="AR331" s="154"/>
      <c r="AS331" s="152"/>
      <c r="AT331" s="150"/>
      <c r="AU331" s="152">
        <v>0</v>
      </c>
      <c r="AV331" s="152">
        <v>10000</v>
      </c>
      <c r="AW331" s="152">
        <v>10000</v>
      </c>
    </row>
    <row r="332" spans="1:49" ht="16.5" customHeight="1">
      <c r="A332" s="191"/>
      <c r="B332" s="159" t="s">
        <v>413</v>
      </c>
      <c r="C332" s="273"/>
      <c r="D332" s="192"/>
      <c r="E332" s="161"/>
      <c r="F332" s="161"/>
      <c r="G332" s="161"/>
      <c r="H332" s="161"/>
      <c r="I332" s="161"/>
      <c r="J332" s="161"/>
      <c r="K332" s="161"/>
      <c r="L332" s="161"/>
      <c r="M332" s="161"/>
      <c r="N332" s="162"/>
      <c r="O332" s="162"/>
      <c r="P332" s="252"/>
      <c r="Q332" s="162"/>
      <c r="R332" s="162"/>
      <c r="S332" s="162"/>
      <c r="T332" s="162"/>
      <c r="U332" s="162"/>
      <c r="V332" s="162"/>
      <c r="W332" s="162">
        <f>SUM(W305:W330)</f>
        <v>5154190</v>
      </c>
      <c r="X332" s="162">
        <f>SUM(X305:X330)</f>
        <v>0</v>
      </c>
      <c r="Y332" s="164">
        <f t="shared" si="122"/>
        <v>5154190</v>
      </c>
      <c r="Z332" s="162">
        <f>SUM(Z305:Z330)</f>
        <v>18000</v>
      </c>
      <c r="AA332" s="162">
        <f>Y332+Z332</f>
        <v>5172190</v>
      </c>
      <c r="AB332" s="162">
        <f>SUM(AB305:AB330)</f>
        <v>-30000</v>
      </c>
      <c r="AC332" s="162">
        <f t="shared" si="119"/>
        <v>5142190</v>
      </c>
      <c r="AD332" s="162">
        <f>SUM(AD305:AD330)</f>
        <v>-40000</v>
      </c>
      <c r="AE332" s="162">
        <f t="shared" si="124"/>
        <v>5102190</v>
      </c>
      <c r="AF332" s="162">
        <f>SUM(AF305:AF330)</f>
        <v>1096000</v>
      </c>
      <c r="AG332" s="162">
        <f>SUM(AG305:AG330)</f>
        <v>6548190</v>
      </c>
      <c r="AH332" s="162"/>
      <c r="AI332" s="162">
        <f t="shared" si="121"/>
        <v>6548190</v>
      </c>
      <c r="AJ332" s="162">
        <f>SUM(AJ305:AJ330)</f>
        <v>41300</v>
      </c>
      <c r="AK332" s="162">
        <f>SUM(AK305:AK330)</f>
        <v>6589490</v>
      </c>
      <c r="AL332" s="164">
        <f>SUM(AL305:AL330)</f>
        <v>15000</v>
      </c>
      <c r="AM332" s="162">
        <f t="shared" si="115"/>
        <v>6604490</v>
      </c>
      <c r="AN332" s="162">
        <f>SUM(AN305:AN330)</f>
        <v>108717</v>
      </c>
      <c r="AO332" s="162">
        <f t="shared" si="116"/>
        <v>6713207</v>
      </c>
      <c r="AP332" s="162">
        <f>SUM(AP305:AP330)</f>
        <v>20000</v>
      </c>
      <c r="AQ332" s="162">
        <f>SUM(AQ305:AQ330)</f>
        <v>6736207</v>
      </c>
      <c r="AR332" s="164">
        <f>SUM(AR305:AR330)</f>
        <v>7000</v>
      </c>
      <c r="AS332" s="162">
        <f t="shared" si="114"/>
        <v>6743207</v>
      </c>
      <c r="AT332" s="163"/>
      <c r="AU332" s="162">
        <f>SUM(AU305:AU330)</f>
        <v>6743207</v>
      </c>
      <c r="AV332" s="162">
        <f>SUM(AV305:AV331)</f>
        <v>87788</v>
      </c>
      <c r="AW332" s="162">
        <f t="shared" si="118"/>
        <v>6830995</v>
      </c>
    </row>
    <row r="333" spans="1:49" ht="16.5" customHeight="1">
      <c r="A333" s="156"/>
      <c r="B333" s="168">
        <v>80134</v>
      </c>
      <c r="C333" s="208">
        <v>4010</v>
      </c>
      <c r="D333" s="174" t="s">
        <v>294</v>
      </c>
      <c r="E333" s="152">
        <v>139875</v>
      </c>
      <c r="F333" s="152"/>
      <c r="G333" s="152">
        <f>E333+F333</f>
        <v>139875</v>
      </c>
      <c r="H333" s="152"/>
      <c r="I333" s="152">
        <f>G333+H333</f>
        <v>139875</v>
      </c>
      <c r="J333" s="152"/>
      <c r="K333" s="152">
        <f>I333+J333</f>
        <v>139875</v>
      </c>
      <c r="L333" s="152"/>
      <c r="M333" s="152">
        <f>K333+L333</f>
        <v>139875</v>
      </c>
      <c r="N333" s="152"/>
      <c r="O333" s="152">
        <f aca="true" t="shared" si="126" ref="O333:O348">M333+N333</f>
        <v>139875</v>
      </c>
      <c r="P333" s="150"/>
      <c r="Q333" s="152">
        <f aca="true" t="shared" si="127" ref="Q333:Q358">O333+P333</f>
        <v>139875</v>
      </c>
      <c r="R333" s="152">
        <v>11000</v>
      </c>
      <c r="S333" s="152">
        <f aca="true" t="shared" si="128" ref="S333:S371">Q333+R333</f>
        <v>150875</v>
      </c>
      <c r="T333" s="152">
        <v>37190</v>
      </c>
      <c r="U333" s="152">
        <f aca="true" t="shared" si="129" ref="U333:U348">S333+T333</f>
        <v>188065</v>
      </c>
      <c r="V333" s="152"/>
      <c r="W333" s="152">
        <v>369000</v>
      </c>
      <c r="X333" s="154"/>
      <c r="Y333" s="157">
        <f t="shared" si="122"/>
        <v>369000</v>
      </c>
      <c r="Z333" s="152"/>
      <c r="AA333" s="152">
        <f t="shared" si="123"/>
        <v>369000</v>
      </c>
      <c r="AB333" s="152"/>
      <c r="AC333" s="152">
        <f t="shared" si="119"/>
        <v>369000</v>
      </c>
      <c r="AD333" s="152"/>
      <c r="AE333" s="152">
        <f t="shared" si="124"/>
        <v>369000</v>
      </c>
      <c r="AF333" s="152">
        <v>65400</v>
      </c>
      <c r="AG333" s="152">
        <f t="shared" si="125"/>
        <v>434400</v>
      </c>
      <c r="AH333" s="152"/>
      <c r="AI333" s="152">
        <f t="shared" si="121"/>
        <v>434400</v>
      </c>
      <c r="AJ333" s="152"/>
      <c r="AK333" s="152">
        <f t="shared" si="120"/>
        <v>434400</v>
      </c>
      <c r="AL333" s="154"/>
      <c r="AM333" s="152">
        <f t="shared" si="115"/>
        <v>434400</v>
      </c>
      <c r="AN333" s="152"/>
      <c r="AO333" s="152">
        <f t="shared" si="116"/>
        <v>434400</v>
      </c>
      <c r="AP333" s="152">
        <v>25000</v>
      </c>
      <c r="AQ333" s="152">
        <f aca="true" t="shared" si="130" ref="AQ333:AQ391">AO333+AP333</f>
        <v>459400</v>
      </c>
      <c r="AR333" s="154">
        <v>1000</v>
      </c>
      <c r="AS333" s="152">
        <f t="shared" si="114"/>
        <v>460400</v>
      </c>
      <c r="AT333" s="150"/>
      <c r="AU333" s="152">
        <f t="shared" si="117"/>
        <v>460400</v>
      </c>
      <c r="AV333" s="152"/>
      <c r="AW333" s="152">
        <f t="shared" si="118"/>
        <v>460400</v>
      </c>
    </row>
    <row r="334" spans="1:49" ht="16.5" customHeight="1">
      <c r="A334" s="156"/>
      <c r="B334" s="174" t="s">
        <v>414</v>
      </c>
      <c r="C334" s="149">
        <v>4040</v>
      </c>
      <c r="D334" s="174" t="s">
        <v>296</v>
      </c>
      <c r="E334" s="152">
        <v>18067</v>
      </c>
      <c r="F334" s="152"/>
      <c r="G334" s="152">
        <f aca="true" t="shared" si="131" ref="G334:G348">E334+F334</f>
        <v>18067</v>
      </c>
      <c r="H334" s="152"/>
      <c r="I334" s="152">
        <f aca="true" t="shared" si="132" ref="I334:I348">G334+H334</f>
        <v>18067</v>
      </c>
      <c r="J334" s="152"/>
      <c r="K334" s="152">
        <f aca="true" t="shared" si="133" ref="K334:K348">I334+J334</f>
        <v>18067</v>
      </c>
      <c r="L334" s="152"/>
      <c r="M334" s="152">
        <f aca="true" t="shared" si="134" ref="M334:M348">K334+L334</f>
        <v>18067</v>
      </c>
      <c r="N334" s="152"/>
      <c r="O334" s="152">
        <f t="shared" si="126"/>
        <v>18067</v>
      </c>
      <c r="P334" s="150"/>
      <c r="Q334" s="152">
        <f t="shared" si="127"/>
        <v>18067</v>
      </c>
      <c r="R334" s="152"/>
      <c r="S334" s="152">
        <f t="shared" si="128"/>
        <v>18067</v>
      </c>
      <c r="T334" s="152"/>
      <c r="U334" s="152">
        <f t="shared" si="129"/>
        <v>18067</v>
      </c>
      <c r="V334" s="152"/>
      <c r="W334" s="152">
        <v>30200</v>
      </c>
      <c r="X334" s="154"/>
      <c r="Y334" s="157">
        <f t="shared" si="122"/>
        <v>30200</v>
      </c>
      <c r="Z334" s="152"/>
      <c r="AA334" s="152">
        <f t="shared" si="123"/>
        <v>30200</v>
      </c>
      <c r="AB334" s="152"/>
      <c r="AC334" s="152">
        <f t="shared" si="119"/>
        <v>30200</v>
      </c>
      <c r="AD334" s="152"/>
      <c r="AE334" s="152">
        <f t="shared" si="124"/>
        <v>30200</v>
      </c>
      <c r="AF334" s="152"/>
      <c r="AG334" s="152">
        <f t="shared" si="125"/>
        <v>30200</v>
      </c>
      <c r="AH334" s="152"/>
      <c r="AI334" s="152">
        <f t="shared" si="121"/>
        <v>30200</v>
      </c>
      <c r="AJ334" s="152"/>
      <c r="AK334" s="152">
        <f t="shared" si="120"/>
        <v>30200</v>
      </c>
      <c r="AL334" s="154"/>
      <c r="AM334" s="152">
        <f t="shared" si="115"/>
        <v>30200</v>
      </c>
      <c r="AN334" s="152"/>
      <c r="AO334" s="152">
        <f t="shared" si="116"/>
        <v>30200</v>
      </c>
      <c r="AP334" s="152"/>
      <c r="AQ334" s="152">
        <f t="shared" si="130"/>
        <v>30200</v>
      </c>
      <c r="AR334" s="154">
        <v>-890</v>
      </c>
      <c r="AS334" s="152">
        <f aca="true" t="shared" si="135" ref="AS334:AS393">AQ334+AR334</f>
        <v>29310</v>
      </c>
      <c r="AT334" s="150"/>
      <c r="AU334" s="152">
        <f t="shared" si="117"/>
        <v>29310</v>
      </c>
      <c r="AV334" s="152"/>
      <c r="AW334" s="152">
        <f t="shared" si="118"/>
        <v>29310</v>
      </c>
    </row>
    <row r="335" spans="1:49" ht="16.5" customHeight="1">
      <c r="A335" s="156"/>
      <c r="B335" s="174" t="s">
        <v>415</v>
      </c>
      <c r="C335" s="149">
        <v>4110</v>
      </c>
      <c r="D335" s="174" t="s">
        <v>297</v>
      </c>
      <c r="E335" s="152">
        <v>28500</v>
      </c>
      <c r="F335" s="152"/>
      <c r="G335" s="152">
        <f t="shared" si="131"/>
        <v>28500</v>
      </c>
      <c r="H335" s="152"/>
      <c r="I335" s="152">
        <f t="shared" si="132"/>
        <v>28500</v>
      </c>
      <c r="J335" s="152"/>
      <c r="K335" s="152">
        <f t="shared" si="133"/>
        <v>28500</v>
      </c>
      <c r="L335" s="152"/>
      <c r="M335" s="152">
        <f t="shared" si="134"/>
        <v>28500</v>
      </c>
      <c r="N335" s="152"/>
      <c r="O335" s="152">
        <f t="shared" si="126"/>
        <v>28500</v>
      </c>
      <c r="P335" s="150"/>
      <c r="Q335" s="152">
        <f t="shared" si="127"/>
        <v>28500</v>
      </c>
      <c r="R335" s="152">
        <v>6900</v>
      </c>
      <c r="S335" s="152">
        <f t="shared" si="128"/>
        <v>35400</v>
      </c>
      <c r="T335" s="152"/>
      <c r="U335" s="152">
        <f t="shared" si="129"/>
        <v>35400</v>
      </c>
      <c r="V335" s="152">
        <v>798</v>
      </c>
      <c r="W335" s="152">
        <v>59600</v>
      </c>
      <c r="X335" s="154"/>
      <c r="Y335" s="157">
        <f t="shared" si="122"/>
        <v>59600</v>
      </c>
      <c r="Z335" s="152"/>
      <c r="AA335" s="152">
        <f t="shared" si="123"/>
        <v>59600</v>
      </c>
      <c r="AB335" s="152"/>
      <c r="AC335" s="152">
        <f t="shared" si="119"/>
        <v>59600</v>
      </c>
      <c r="AD335" s="152"/>
      <c r="AE335" s="152">
        <f t="shared" si="124"/>
        <v>59600</v>
      </c>
      <c r="AF335" s="152">
        <v>10000</v>
      </c>
      <c r="AG335" s="152">
        <f t="shared" si="125"/>
        <v>69600</v>
      </c>
      <c r="AH335" s="152"/>
      <c r="AI335" s="152">
        <f t="shared" si="121"/>
        <v>69600</v>
      </c>
      <c r="AJ335" s="152"/>
      <c r="AK335" s="152">
        <f t="shared" si="120"/>
        <v>69600</v>
      </c>
      <c r="AL335" s="154"/>
      <c r="AM335" s="152">
        <f t="shared" si="115"/>
        <v>69600</v>
      </c>
      <c r="AN335" s="152"/>
      <c r="AO335" s="152">
        <f t="shared" si="116"/>
        <v>69600</v>
      </c>
      <c r="AP335" s="152"/>
      <c r="AQ335" s="152">
        <f t="shared" si="130"/>
        <v>69600</v>
      </c>
      <c r="AR335" s="154">
        <v>3000</v>
      </c>
      <c r="AS335" s="152">
        <f t="shared" si="135"/>
        <v>72600</v>
      </c>
      <c r="AT335" s="150"/>
      <c r="AU335" s="152">
        <f t="shared" si="117"/>
        <v>72600</v>
      </c>
      <c r="AV335" s="152"/>
      <c r="AW335" s="152">
        <f t="shared" si="118"/>
        <v>72600</v>
      </c>
    </row>
    <row r="336" spans="1:49" ht="16.5" customHeight="1">
      <c r="A336" s="156"/>
      <c r="B336" s="174"/>
      <c r="C336" s="149">
        <v>4120</v>
      </c>
      <c r="D336" s="174" t="s">
        <v>298</v>
      </c>
      <c r="E336" s="152">
        <v>4000</v>
      </c>
      <c r="F336" s="152"/>
      <c r="G336" s="152">
        <f t="shared" si="131"/>
        <v>4000</v>
      </c>
      <c r="H336" s="152"/>
      <c r="I336" s="152">
        <f t="shared" si="132"/>
        <v>4000</v>
      </c>
      <c r="J336" s="152"/>
      <c r="K336" s="152">
        <f t="shared" si="133"/>
        <v>4000</v>
      </c>
      <c r="L336" s="152"/>
      <c r="M336" s="152">
        <f t="shared" si="134"/>
        <v>4000</v>
      </c>
      <c r="N336" s="152"/>
      <c r="O336" s="152">
        <f t="shared" si="126"/>
        <v>4000</v>
      </c>
      <c r="P336" s="150"/>
      <c r="Q336" s="152">
        <f t="shared" si="127"/>
        <v>4000</v>
      </c>
      <c r="R336" s="152">
        <v>500</v>
      </c>
      <c r="S336" s="152">
        <f t="shared" si="128"/>
        <v>4500</v>
      </c>
      <c r="T336" s="152"/>
      <c r="U336" s="152">
        <f t="shared" si="129"/>
        <v>4500</v>
      </c>
      <c r="V336" s="152">
        <v>381</v>
      </c>
      <c r="W336" s="152">
        <v>9000</v>
      </c>
      <c r="X336" s="154"/>
      <c r="Y336" s="157">
        <f t="shared" si="122"/>
        <v>9000</v>
      </c>
      <c r="Z336" s="152"/>
      <c r="AA336" s="152">
        <f t="shared" si="123"/>
        <v>9000</v>
      </c>
      <c r="AB336" s="152"/>
      <c r="AC336" s="152">
        <f t="shared" si="119"/>
        <v>9000</v>
      </c>
      <c r="AD336" s="152"/>
      <c r="AE336" s="152">
        <f t="shared" si="124"/>
        <v>9000</v>
      </c>
      <c r="AF336" s="152">
        <v>1600</v>
      </c>
      <c r="AG336" s="152">
        <f t="shared" si="125"/>
        <v>10600</v>
      </c>
      <c r="AH336" s="152"/>
      <c r="AI336" s="152">
        <f t="shared" si="121"/>
        <v>10600</v>
      </c>
      <c r="AJ336" s="152"/>
      <c r="AK336" s="152">
        <f t="shared" si="120"/>
        <v>10600</v>
      </c>
      <c r="AL336" s="154"/>
      <c r="AM336" s="152">
        <f t="shared" si="115"/>
        <v>10600</v>
      </c>
      <c r="AN336" s="152"/>
      <c r="AO336" s="152">
        <f t="shared" si="116"/>
        <v>10600</v>
      </c>
      <c r="AP336" s="152">
        <v>1000</v>
      </c>
      <c r="AQ336" s="152">
        <f t="shared" si="130"/>
        <v>11600</v>
      </c>
      <c r="AR336" s="154">
        <v>200</v>
      </c>
      <c r="AS336" s="152">
        <f t="shared" si="135"/>
        <v>11800</v>
      </c>
      <c r="AT336" s="150"/>
      <c r="AU336" s="152">
        <f t="shared" si="117"/>
        <v>11800</v>
      </c>
      <c r="AV336" s="152"/>
      <c r="AW336" s="152">
        <f t="shared" si="118"/>
        <v>11800</v>
      </c>
    </row>
    <row r="337" spans="1:49" ht="16.5" customHeight="1">
      <c r="A337" s="156"/>
      <c r="B337" s="174"/>
      <c r="C337" s="149">
        <v>4210</v>
      </c>
      <c r="D337" s="174" t="s">
        <v>300</v>
      </c>
      <c r="E337" s="152"/>
      <c r="F337" s="152"/>
      <c r="G337" s="152"/>
      <c r="H337" s="152"/>
      <c r="I337" s="152"/>
      <c r="J337" s="152"/>
      <c r="K337" s="152"/>
      <c r="L337" s="152"/>
      <c r="M337" s="152"/>
      <c r="N337" s="152"/>
      <c r="O337" s="152"/>
      <c r="P337" s="150"/>
      <c r="Q337" s="152"/>
      <c r="R337" s="152"/>
      <c r="S337" s="152"/>
      <c r="T337" s="152"/>
      <c r="U337" s="152"/>
      <c r="V337" s="152"/>
      <c r="W337" s="152">
        <v>3000</v>
      </c>
      <c r="X337" s="154"/>
      <c r="Y337" s="157">
        <f t="shared" si="122"/>
        <v>3000</v>
      </c>
      <c r="Z337" s="152"/>
      <c r="AA337" s="152">
        <f t="shared" si="123"/>
        <v>3000</v>
      </c>
      <c r="AB337" s="152"/>
      <c r="AC337" s="152">
        <f t="shared" si="119"/>
        <v>3000</v>
      </c>
      <c r="AD337" s="152"/>
      <c r="AE337" s="152">
        <f t="shared" si="124"/>
        <v>3000</v>
      </c>
      <c r="AF337" s="152"/>
      <c r="AG337" s="152">
        <f t="shared" si="125"/>
        <v>3000</v>
      </c>
      <c r="AH337" s="152"/>
      <c r="AI337" s="152">
        <f t="shared" si="121"/>
        <v>3000</v>
      </c>
      <c r="AJ337" s="152"/>
      <c r="AK337" s="152">
        <f t="shared" si="120"/>
        <v>3000</v>
      </c>
      <c r="AL337" s="154"/>
      <c r="AM337" s="152">
        <f aca="true" t="shared" si="136" ref="AM337:AM393">AK337+AL337</f>
        <v>3000</v>
      </c>
      <c r="AN337" s="152"/>
      <c r="AO337" s="152">
        <f aca="true" t="shared" si="137" ref="AO337:AO393">AM337+AN337</f>
        <v>3000</v>
      </c>
      <c r="AP337" s="152"/>
      <c r="AQ337" s="152">
        <f t="shared" si="130"/>
        <v>3000</v>
      </c>
      <c r="AR337" s="154"/>
      <c r="AS337" s="152">
        <f t="shared" si="135"/>
        <v>3000</v>
      </c>
      <c r="AT337" s="150"/>
      <c r="AU337" s="152">
        <f aca="true" t="shared" si="138" ref="AU337:AU395">AS337+AT337</f>
        <v>3000</v>
      </c>
      <c r="AV337" s="152"/>
      <c r="AW337" s="152">
        <f aca="true" t="shared" si="139" ref="AW337:AW400">AU337+AV337</f>
        <v>3000</v>
      </c>
    </row>
    <row r="338" spans="1:49" ht="16.5" customHeight="1">
      <c r="A338" s="156"/>
      <c r="B338" s="174"/>
      <c r="C338" s="149">
        <v>4240</v>
      </c>
      <c r="D338" s="174" t="s">
        <v>392</v>
      </c>
      <c r="E338" s="152"/>
      <c r="F338" s="152"/>
      <c r="G338" s="152"/>
      <c r="H338" s="152"/>
      <c r="I338" s="152"/>
      <c r="J338" s="152"/>
      <c r="K338" s="152"/>
      <c r="L338" s="152"/>
      <c r="M338" s="152"/>
      <c r="N338" s="152"/>
      <c r="O338" s="152"/>
      <c r="P338" s="150"/>
      <c r="Q338" s="152"/>
      <c r="R338" s="152"/>
      <c r="S338" s="152"/>
      <c r="T338" s="152"/>
      <c r="U338" s="152"/>
      <c r="V338" s="152"/>
      <c r="W338" s="152">
        <v>500</v>
      </c>
      <c r="X338" s="154"/>
      <c r="Y338" s="157">
        <f t="shared" si="122"/>
        <v>500</v>
      </c>
      <c r="Z338" s="152"/>
      <c r="AA338" s="152">
        <f t="shared" si="123"/>
        <v>500</v>
      </c>
      <c r="AB338" s="152"/>
      <c r="AC338" s="152">
        <f t="shared" si="119"/>
        <v>500</v>
      </c>
      <c r="AD338" s="152"/>
      <c r="AE338" s="152">
        <f t="shared" si="124"/>
        <v>500</v>
      </c>
      <c r="AF338" s="152"/>
      <c r="AG338" s="152">
        <f t="shared" si="125"/>
        <v>500</v>
      </c>
      <c r="AH338" s="152"/>
      <c r="AI338" s="152">
        <f t="shared" si="121"/>
        <v>500</v>
      </c>
      <c r="AJ338" s="152"/>
      <c r="AK338" s="152">
        <f t="shared" si="120"/>
        <v>500</v>
      </c>
      <c r="AL338" s="154"/>
      <c r="AM338" s="152">
        <f t="shared" si="136"/>
        <v>500</v>
      </c>
      <c r="AN338" s="152"/>
      <c r="AO338" s="152">
        <f t="shared" si="137"/>
        <v>500</v>
      </c>
      <c r="AP338" s="152"/>
      <c r="AQ338" s="152">
        <f t="shared" si="130"/>
        <v>500</v>
      </c>
      <c r="AR338" s="154"/>
      <c r="AS338" s="152">
        <f t="shared" si="135"/>
        <v>500</v>
      </c>
      <c r="AT338" s="150"/>
      <c r="AU338" s="152">
        <f t="shared" si="138"/>
        <v>500</v>
      </c>
      <c r="AV338" s="152"/>
      <c r="AW338" s="152">
        <f t="shared" si="139"/>
        <v>500</v>
      </c>
    </row>
    <row r="339" spans="1:49" ht="16.5" customHeight="1">
      <c r="A339" s="156"/>
      <c r="B339" s="174"/>
      <c r="C339" s="149">
        <v>4260</v>
      </c>
      <c r="D339" s="174" t="s">
        <v>302</v>
      </c>
      <c r="E339" s="152">
        <v>500</v>
      </c>
      <c r="F339" s="152"/>
      <c r="G339" s="152">
        <f t="shared" si="131"/>
        <v>500</v>
      </c>
      <c r="H339" s="152"/>
      <c r="I339" s="152">
        <f t="shared" si="132"/>
        <v>500</v>
      </c>
      <c r="J339" s="152"/>
      <c r="K339" s="152">
        <f t="shared" si="133"/>
        <v>500</v>
      </c>
      <c r="L339" s="152"/>
      <c r="M339" s="152">
        <f t="shared" si="134"/>
        <v>500</v>
      </c>
      <c r="N339" s="152"/>
      <c r="O339" s="152">
        <f t="shared" si="126"/>
        <v>500</v>
      </c>
      <c r="P339" s="150"/>
      <c r="Q339" s="152">
        <f t="shared" si="127"/>
        <v>500</v>
      </c>
      <c r="R339" s="152"/>
      <c r="S339" s="152">
        <f t="shared" si="128"/>
        <v>500</v>
      </c>
      <c r="T339" s="152"/>
      <c r="U339" s="152">
        <f t="shared" si="129"/>
        <v>500</v>
      </c>
      <c r="V339" s="152"/>
      <c r="W339" s="152">
        <v>18000</v>
      </c>
      <c r="X339" s="154"/>
      <c r="Y339" s="157">
        <f t="shared" si="122"/>
        <v>18000</v>
      </c>
      <c r="Z339" s="152"/>
      <c r="AA339" s="152">
        <f t="shared" si="123"/>
        <v>18000</v>
      </c>
      <c r="AB339" s="152"/>
      <c r="AC339" s="152">
        <f aca="true" t="shared" si="140" ref="AC339:AC402">AA339+AB339</f>
        <v>18000</v>
      </c>
      <c r="AD339" s="152"/>
      <c r="AE339" s="152">
        <f t="shared" si="124"/>
        <v>18000</v>
      </c>
      <c r="AF339" s="152"/>
      <c r="AG339" s="152">
        <f t="shared" si="125"/>
        <v>18000</v>
      </c>
      <c r="AH339" s="152"/>
      <c r="AI339" s="152">
        <f t="shared" si="121"/>
        <v>18000</v>
      </c>
      <c r="AJ339" s="152"/>
      <c r="AK339" s="152">
        <f aca="true" t="shared" si="141" ref="AK339:AK348">AI339+AJ339</f>
        <v>18000</v>
      </c>
      <c r="AL339" s="154"/>
      <c r="AM339" s="152">
        <f t="shared" si="136"/>
        <v>18000</v>
      </c>
      <c r="AN339" s="152"/>
      <c r="AO339" s="152">
        <f t="shared" si="137"/>
        <v>18000</v>
      </c>
      <c r="AP339" s="152"/>
      <c r="AQ339" s="152">
        <f t="shared" si="130"/>
        <v>18000</v>
      </c>
      <c r="AR339" s="154">
        <v>1000</v>
      </c>
      <c r="AS339" s="152">
        <f t="shared" si="135"/>
        <v>19000</v>
      </c>
      <c r="AT339" s="150"/>
      <c r="AU339" s="152">
        <f t="shared" si="138"/>
        <v>19000</v>
      </c>
      <c r="AV339" s="152"/>
      <c r="AW339" s="152">
        <f t="shared" si="139"/>
        <v>19000</v>
      </c>
    </row>
    <row r="340" spans="1:49" ht="16.5" customHeight="1">
      <c r="A340" s="156"/>
      <c r="B340" s="174"/>
      <c r="C340" s="149">
        <v>4280</v>
      </c>
      <c r="D340" s="177" t="s">
        <v>304</v>
      </c>
      <c r="E340" s="152">
        <v>7700</v>
      </c>
      <c r="F340" s="152"/>
      <c r="G340" s="152">
        <f t="shared" si="131"/>
        <v>7700</v>
      </c>
      <c r="H340" s="152"/>
      <c r="I340" s="152">
        <f t="shared" si="132"/>
        <v>7700</v>
      </c>
      <c r="J340" s="152"/>
      <c r="K340" s="152">
        <f t="shared" si="133"/>
        <v>7700</v>
      </c>
      <c r="L340" s="152"/>
      <c r="M340" s="152">
        <f t="shared" si="134"/>
        <v>7700</v>
      </c>
      <c r="N340" s="152"/>
      <c r="O340" s="152">
        <f t="shared" si="126"/>
        <v>7700</v>
      </c>
      <c r="P340" s="150"/>
      <c r="Q340" s="152">
        <f t="shared" si="127"/>
        <v>7700</v>
      </c>
      <c r="R340" s="152"/>
      <c r="S340" s="152">
        <f t="shared" si="128"/>
        <v>7700</v>
      </c>
      <c r="T340" s="152">
        <v>-2000</v>
      </c>
      <c r="U340" s="152">
        <f t="shared" si="129"/>
        <v>5700</v>
      </c>
      <c r="V340" s="152"/>
      <c r="W340" s="152">
        <v>700</v>
      </c>
      <c r="X340" s="154"/>
      <c r="Y340" s="157">
        <f t="shared" si="122"/>
        <v>700</v>
      </c>
      <c r="Z340" s="152"/>
      <c r="AA340" s="152">
        <f t="shared" si="123"/>
        <v>700</v>
      </c>
      <c r="AB340" s="152"/>
      <c r="AC340" s="152">
        <f t="shared" si="140"/>
        <v>700</v>
      </c>
      <c r="AD340" s="152"/>
      <c r="AE340" s="152">
        <f t="shared" si="124"/>
        <v>700</v>
      </c>
      <c r="AF340" s="152"/>
      <c r="AG340" s="152">
        <f t="shared" si="125"/>
        <v>700</v>
      </c>
      <c r="AH340" s="152"/>
      <c r="AI340" s="152">
        <f t="shared" si="121"/>
        <v>700</v>
      </c>
      <c r="AJ340" s="152"/>
      <c r="AK340" s="152">
        <f t="shared" si="141"/>
        <v>700</v>
      </c>
      <c r="AL340" s="154"/>
      <c r="AM340" s="152">
        <f t="shared" si="136"/>
        <v>700</v>
      </c>
      <c r="AN340" s="152"/>
      <c r="AO340" s="152">
        <f t="shared" si="137"/>
        <v>700</v>
      </c>
      <c r="AP340" s="152"/>
      <c r="AQ340" s="152">
        <f t="shared" si="130"/>
        <v>700</v>
      </c>
      <c r="AR340" s="154"/>
      <c r="AS340" s="152">
        <f t="shared" si="135"/>
        <v>700</v>
      </c>
      <c r="AT340" s="150"/>
      <c r="AU340" s="152">
        <f t="shared" si="138"/>
        <v>700</v>
      </c>
      <c r="AV340" s="152"/>
      <c r="AW340" s="152">
        <f t="shared" si="139"/>
        <v>700</v>
      </c>
    </row>
    <row r="341" spans="1:49" ht="16.5" customHeight="1">
      <c r="A341" s="156"/>
      <c r="B341" s="174"/>
      <c r="C341" s="149">
        <v>4300</v>
      </c>
      <c r="D341" s="174" t="s">
        <v>284</v>
      </c>
      <c r="E341" s="152">
        <v>1000</v>
      </c>
      <c r="F341" s="152"/>
      <c r="G341" s="152">
        <f t="shared" si="131"/>
        <v>1000</v>
      </c>
      <c r="H341" s="152"/>
      <c r="I341" s="152">
        <f t="shared" si="132"/>
        <v>1000</v>
      </c>
      <c r="J341" s="152"/>
      <c r="K341" s="152">
        <f t="shared" si="133"/>
        <v>1000</v>
      </c>
      <c r="L341" s="152"/>
      <c r="M341" s="152">
        <f t="shared" si="134"/>
        <v>1000</v>
      </c>
      <c r="N341" s="152"/>
      <c r="O341" s="152">
        <f t="shared" si="126"/>
        <v>1000</v>
      </c>
      <c r="P341" s="150"/>
      <c r="Q341" s="152">
        <f t="shared" si="127"/>
        <v>1000</v>
      </c>
      <c r="R341" s="152"/>
      <c r="S341" s="152">
        <f t="shared" si="128"/>
        <v>1000</v>
      </c>
      <c r="T341" s="152"/>
      <c r="U341" s="152">
        <f t="shared" si="129"/>
        <v>1000</v>
      </c>
      <c r="V341" s="152"/>
      <c r="W341" s="152">
        <v>6200</v>
      </c>
      <c r="X341" s="154"/>
      <c r="Y341" s="157">
        <f t="shared" si="122"/>
        <v>6200</v>
      </c>
      <c r="Z341" s="152"/>
      <c r="AA341" s="152">
        <f t="shared" si="123"/>
        <v>6200</v>
      </c>
      <c r="AB341" s="152"/>
      <c r="AC341" s="152">
        <f t="shared" si="140"/>
        <v>6200</v>
      </c>
      <c r="AD341" s="152"/>
      <c r="AE341" s="152">
        <f t="shared" si="124"/>
        <v>6200</v>
      </c>
      <c r="AF341" s="152"/>
      <c r="AG341" s="152">
        <f t="shared" si="125"/>
        <v>6200</v>
      </c>
      <c r="AH341" s="152"/>
      <c r="AI341" s="152">
        <f t="shared" si="121"/>
        <v>6200</v>
      </c>
      <c r="AJ341" s="152"/>
      <c r="AK341" s="152">
        <f t="shared" si="141"/>
        <v>6200</v>
      </c>
      <c r="AL341" s="154"/>
      <c r="AM341" s="152">
        <f t="shared" si="136"/>
        <v>6200</v>
      </c>
      <c r="AN341" s="152"/>
      <c r="AO341" s="152">
        <f t="shared" si="137"/>
        <v>6200</v>
      </c>
      <c r="AP341" s="152"/>
      <c r="AQ341" s="152">
        <f t="shared" si="130"/>
        <v>6200</v>
      </c>
      <c r="AR341" s="154">
        <v>-2000</v>
      </c>
      <c r="AS341" s="152">
        <f t="shared" si="135"/>
        <v>4200</v>
      </c>
      <c r="AT341" s="150"/>
      <c r="AU341" s="152">
        <f t="shared" si="138"/>
        <v>4200</v>
      </c>
      <c r="AV341" s="152"/>
      <c r="AW341" s="152">
        <f t="shared" si="139"/>
        <v>4200</v>
      </c>
    </row>
    <row r="342" spans="1:49" ht="16.5" customHeight="1">
      <c r="A342" s="156"/>
      <c r="B342" s="174"/>
      <c r="C342" s="149">
        <v>4350</v>
      </c>
      <c r="D342" s="174" t="s">
        <v>305</v>
      </c>
      <c r="E342" s="152">
        <v>12000</v>
      </c>
      <c r="F342" s="152"/>
      <c r="G342" s="152">
        <f t="shared" si="131"/>
        <v>12000</v>
      </c>
      <c r="H342" s="152"/>
      <c r="I342" s="152">
        <f t="shared" si="132"/>
        <v>12000</v>
      </c>
      <c r="J342" s="152"/>
      <c r="K342" s="152">
        <f t="shared" si="133"/>
        <v>12000</v>
      </c>
      <c r="L342" s="152"/>
      <c r="M342" s="152">
        <f t="shared" si="134"/>
        <v>12000</v>
      </c>
      <c r="N342" s="152">
        <v>1000</v>
      </c>
      <c r="O342" s="152">
        <f t="shared" si="126"/>
        <v>13000</v>
      </c>
      <c r="P342" s="150"/>
      <c r="Q342" s="152">
        <f t="shared" si="127"/>
        <v>13000</v>
      </c>
      <c r="R342" s="152"/>
      <c r="S342" s="152">
        <f t="shared" si="128"/>
        <v>13000</v>
      </c>
      <c r="T342" s="152"/>
      <c r="U342" s="152">
        <f t="shared" si="129"/>
        <v>13000</v>
      </c>
      <c r="V342" s="152"/>
      <c r="W342" s="152">
        <v>400</v>
      </c>
      <c r="X342" s="154"/>
      <c r="Y342" s="157">
        <f t="shared" si="122"/>
        <v>400</v>
      </c>
      <c r="Z342" s="152"/>
      <c r="AA342" s="152">
        <f t="shared" si="123"/>
        <v>400</v>
      </c>
      <c r="AB342" s="152"/>
      <c r="AC342" s="152">
        <f t="shared" si="140"/>
        <v>400</v>
      </c>
      <c r="AD342" s="152"/>
      <c r="AE342" s="152">
        <f t="shared" si="124"/>
        <v>400</v>
      </c>
      <c r="AF342" s="152"/>
      <c r="AG342" s="152">
        <f t="shared" si="125"/>
        <v>400</v>
      </c>
      <c r="AH342" s="152"/>
      <c r="AI342" s="152">
        <f t="shared" si="121"/>
        <v>400</v>
      </c>
      <c r="AJ342" s="152"/>
      <c r="AK342" s="152">
        <f t="shared" si="141"/>
        <v>400</v>
      </c>
      <c r="AL342" s="154"/>
      <c r="AM342" s="152">
        <f t="shared" si="136"/>
        <v>400</v>
      </c>
      <c r="AN342" s="152"/>
      <c r="AO342" s="152">
        <f t="shared" si="137"/>
        <v>400</v>
      </c>
      <c r="AP342" s="152"/>
      <c r="AQ342" s="152">
        <f t="shared" si="130"/>
        <v>400</v>
      </c>
      <c r="AR342" s="154">
        <v>-200</v>
      </c>
      <c r="AS342" s="152">
        <f t="shared" si="135"/>
        <v>200</v>
      </c>
      <c r="AT342" s="150"/>
      <c r="AU342" s="152">
        <f t="shared" si="138"/>
        <v>200</v>
      </c>
      <c r="AV342" s="152"/>
      <c r="AW342" s="152">
        <f t="shared" si="139"/>
        <v>200</v>
      </c>
    </row>
    <row r="343" spans="1:49" ht="16.5" customHeight="1">
      <c r="A343" s="156"/>
      <c r="B343" s="174"/>
      <c r="C343" s="149">
        <v>4370</v>
      </c>
      <c r="D343" s="177" t="s">
        <v>307</v>
      </c>
      <c r="E343" s="152"/>
      <c r="F343" s="152"/>
      <c r="G343" s="152"/>
      <c r="H343" s="152">
        <v>5000</v>
      </c>
      <c r="I343" s="152">
        <f t="shared" si="132"/>
        <v>5000</v>
      </c>
      <c r="J343" s="152"/>
      <c r="K343" s="152">
        <f t="shared" si="133"/>
        <v>5000</v>
      </c>
      <c r="L343" s="152"/>
      <c r="M343" s="152">
        <f t="shared" si="134"/>
        <v>5000</v>
      </c>
      <c r="N343" s="152"/>
      <c r="O343" s="152">
        <f t="shared" si="126"/>
        <v>5000</v>
      </c>
      <c r="P343" s="150"/>
      <c r="Q343" s="152">
        <f t="shared" si="127"/>
        <v>5000</v>
      </c>
      <c r="R343" s="152"/>
      <c r="S343" s="152">
        <f t="shared" si="128"/>
        <v>5000</v>
      </c>
      <c r="T343" s="152"/>
      <c r="U343" s="152">
        <f t="shared" si="129"/>
        <v>5000</v>
      </c>
      <c r="V343" s="152"/>
      <c r="W343" s="152">
        <v>1200</v>
      </c>
      <c r="X343" s="154"/>
      <c r="Y343" s="157">
        <f t="shared" si="122"/>
        <v>1200</v>
      </c>
      <c r="Z343" s="152"/>
      <c r="AA343" s="152">
        <f t="shared" si="123"/>
        <v>1200</v>
      </c>
      <c r="AB343" s="152"/>
      <c r="AC343" s="152">
        <f t="shared" si="140"/>
        <v>1200</v>
      </c>
      <c r="AD343" s="152"/>
      <c r="AE343" s="152">
        <f t="shared" si="124"/>
        <v>1200</v>
      </c>
      <c r="AF343" s="152"/>
      <c r="AG343" s="152">
        <f t="shared" si="125"/>
        <v>1200</v>
      </c>
      <c r="AH343" s="152"/>
      <c r="AI343" s="152">
        <f aca="true" t="shared" si="142" ref="AI343:AI406">AG343+AH343</f>
        <v>1200</v>
      </c>
      <c r="AJ343" s="152"/>
      <c r="AK343" s="152">
        <f t="shared" si="141"/>
        <v>1200</v>
      </c>
      <c r="AL343" s="154"/>
      <c r="AM343" s="152">
        <f t="shared" si="136"/>
        <v>1200</v>
      </c>
      <c r="AN343" s="152"/>
      <c r="AO343" s="152">
        <f t="shared" si="137"/>
        <v>1200</v>
      </c>
      <c r="AP343" s="152"/>
      <c r="AQ343" s="152">
        <f t="shared" si="130"/>
        <v>1200</v>
      </c>
      <c r="AR343" s="154"/>
      <c r="AS343" s="152">
        <f t="shared" si="135"/>
        <v>1200</v>
      </c>
      <c r="AT343" s="150"/>
      <c r="AU343" s="152">
        <f t="shared" si="138"/>
        <v>1200</v>
      </c>
      <c r="AV343" s="152"/>
      <c r="AW343" s="152">
        <f t="shared" si="139"/>
        <v>1200</v>
      </c>
    </row>
    <row r="344" spans="1:49" ht="16.5" customHeight="1">
      <c r="A344" s="156"/>
      <c r="B344" s="174"/>
      <c r="C344" s="149">
        <v>4410</v>
      </c>
      <c r="D344" s="174" t="s">
        <v>347</v>
      </c>
      <c r="E344" s="152">
        <v>4500</v>
      </c>
      <c r="F344" s="152"/>
      <c r="G344" s="152">
        <f t="shared" si="131"/>
        <v>4500</v>
      </c>
      <c r="H344" s="152"/>
      <c r="I344" s="152">
        <f t="shared" si="132"/>
        <v>4500</v>
      </c>
      <c r="J344" s="152"/>
      <c r="K344" s="152">
        <f t="shared" si="133"/>
        <v>4500</v>
      </c>
      <c r="L344" s="152"/>
      <c r="M344" s="152">
        <f t="shared" si="134"/>
        <v>4500</v>
      </c>
      <c r="N344" s="152">
        <v>2500</v>
      </c>
      <c r="O344" s="152">
        <f t="shared" si="126"/>
        <v>7000</v>
      </c>
      <c r="P344" s="150"/>
      <c r="Q344" s="152">
        <f t="shared" si="127"/>
        <v>7000</v>
      </c>
      <c r="R344" s="152"/>
      <c r="S344" s="152">
        <f t="shared" si="128"/>
        <v>7000</v>
      </c>
      <c r="T344" s="152"/>
      <c r="U344" s="152">
        <f t="shared" si="129"/>
        <v>7000</v>
      </c>
      <c r="V344" s="152"/>
      <c r="W344" s="152">
        <v>400</v>
      </c>
      <c r="X344" s="154"/>
      <c r="Y344" s="157">
        <f aca="true" t="shared" si="143" ref="Y344:Y407">W344+X344</f>
        <v>400</v>
      </c>
      <c r="Z344" s="152"/>
      <c r="AA344" s="152">
        <f aca="true" t="shared" si="144" ref="AA344:AA407">Y344+Z344</f>
        <v>400</v>
      </c>
      <c r="AB344" s="152"/>
      <c r="AC344" s="152">
        <f t="shared" si="140"/>
        <v>400</v>
      </c>
      <c r="AD344" s="152"/>
      <c r="AE344" s="152">
        <f aca="true" t="shared" si="145" ref="AE344:AE407">AC344+AD344</f>
        <v>400</v>
      </c>
      <c r="AF344" s="152"/>
      <c r="AG344" s="152">
        <f t="shared" si="125"/>
        <v>400</v>
      </c>
      <c r="AH344" s="152"/>
      <c r="AI344" s="152">
        <f t="shared" si="142"/>
        <v>400</v>
      </c>
      <c r="AJ344" s="152"/>
      <c r="AK344" s="152">
        <f t="shared" si="141"/>
        <v>400</v>
      </c>
      <c r="AL344" s="154"/>
      <c r="AM344" s="152">
        <f t="shared" si="136"/>
        <v>400</v>
      </c>
      <c r="AN344" s="152"/>
      <c r="AO344" s="152">
        <f t="shared" si="137"/>
        <v>400</v>
      </c>
      <c r="AP344" s="152"/>
      <c r="AQ344" s="152">
        <f t="shared" si="130"/>
        <v>400</v>
      </c>
      <c r="AR344" s="154"/>
      <c r="AS344" s="152">
        <f t="shared" si="135"/>
        <v>400</v>
      </c>
      <c r="AT344" s="150"/>
      <c r="AU344" s="152">
        <f t="shared" si="138"/>
        <v>400</v>
      </c>
      <c r="AV344" s="152"/>
      <c r="AW344" s="152">
        <f t="shared" si="139"/>
        <v>400</v>
      </c>
    </row>
    <row r="345" spans="1:49" ht="16.5" customHeight="1">
      <c r="A345" s="156"/>
      <c r="B345" s="174"/>
      <c r="C345" s="149">
        <v>4430</v>
      </c>
      <c r="D345" s="174" t="s">
        <v>309</v>
      </c>
      <c r="E345" s="152">
        <v>500</v>
      </c>
      <c r="F345" s="152"/>
      <c r="G345" s="152">
        <f t="shared" si="131"/>
        <v>500</v>
      </c>
      <c r="H345" s="152"/>
      <c r="I345" s="152">
        <f t="shared" si="132"/>
        <v>500</v>
      </c>
      <c r="J345" s="152"/>
      <c r="K345" s="152">
        <f t="shared" si="133"/>
        <v>500</v>
      </c>
      <c r="L345" s="152"/>
      <c r="M345" s="152">
        <f t="shared" si="134"/>
        <v>500</v>
      </c>
      <c r="N345" s="152"/>
      <c r="O345" s="152">
        <f t="shared" si="126"/>
        <v>500</v>
      </c>
      <c r="P345" s="150"/>
      <c r="Q345" s="152">
        <f t="shared" si="127"/>
        <v>500</v>
      </c>
      <c r="R345" s="152"/>
      <c r="S345" s="152">
        <f t="shared" si="128"/>
        <v>500</v>
      </c>
      <c r="T345" s="152"/>
      <c r="U345" s="152">
        <f t="shared" si="129"/>
        <v>500</v>
      </c>
      <c r="V345" s="152"/>
      <c r="W345" s="152">
        <v>500</v>
      </c>
      <c r="X345" s="154"/>
      <c r="Y345" s="157">
        <f t="shared" si="143"/>
        <v>500</v>
      </c>
      <c r="Z345" s="152"/>
      <c r="AA345" s="152">
        <f t="shared" si="144"/>
        <v>500</v>
      </c>
      <c r="AB345" s="152"/>
      <c r="AC345" s="152">
        <f t="shared" si="140"/>
        <v>500</v>
      </c>
      <c r="AD345" s="152"/>
      <c r="AE345" s="152">
        <f t="shared" si="145"/>
        <v>500</v>
      </c>
      <c r="AF345" s="152"/>
      <c r="AG345" s="152">
        <f aca="true" t="shared" si="146" ref="AG345:AG408">AE345+AF345</f>
        <v>500</v>
      </c>
      <c r="AH345" s="152"/>
      <c r="AI345" s="152">
        <f t="shared" si="142"/>
        <v>500</v>
      </c>
      <c r="AJ345" s="152"/>
      <c r="AK345" s="152">
        <f t="shared" si="141"/>
        <v>500</v>
      </c>
      <c r="AL345" s="154"/>
      <c r="AM345" s="152">
        <f t="shared" si="136"/>
        <v>500</v>
      </c>
      <c r="AN345" s="152"/>
      <c r="AO345" s="152">
        <f t="shared" si="137"/>
        <v>500</v>
      </c>
      <c r="AP345" s="152"/>
      <c r="AQ345" s="152">
        <f t="shared" si="130"/>
        <v>500</v>
      </c>
      <c r="AR345" s="154">
        <v>-194</v>
      </c>
      <c r="AS345" s="152">
        <f t="shared" si="135"/>
        <v>306</v>
      </c>
      <c r="AT345" s="150"/>
      <c r="AU345" s="152">
        <f t="shared" si="138"/>
        <v>306</v>
      </c>
      <c r="AV345" s="152"/>
      <c r="AW345" s="152">
        <f t="shared" si="139"/>
        <v>306</v>
      </c>
    </row>
    <row r="346" spans="1:49" ht="16.5" customHeight="1">
      <c r="A346" s="156"/>
      <c r="B346" s="174"/>
      <c r="C346" s="149">
        <v>4440</v>
      </c>
      <c r="D346" s="174" t="s">
        <v>310</v>
      </c>
      <c r="E346" s="152">
        <v>500</v>
      </c>
      <c r="F346" s="152"/>
      <c r="G346" s="152">
        <f t="shared" si="131"/>
        <v>500</v>
      </c>
      <c r="H346" s="152"/>
      <c r="I346" s="152">
        <f t="shared" si="132"/>
        <v>500</v>
      </c>
      <c r="J346" s="152"/>
      <c r="K346" s="152">
        <f t="shared" si="133"/>
        <v>500</v>
      </c>
      <c r="L346" s="152"/>
      <c r="M346" s="152">
        <f t="shared" si="134"/>
        <v>500</v>
      </c>
      <c r="N346" s="152"/>
      <c r="O346" s="152">
        <f t="shared" si="126"/>
        <v>500</v>
      </c>
      <c r="P346" s="150"/>
      <c r="Q346" s="152">
        <f t="shared" si="127"/>
        <v>500</v>
      </c>
      <c r="R346" s="152"/>
      <c r="S346" s="152">
        <f t="shared" si="128"/>
        <v>500</v>
      </c>
      <c r="T346" s="152"/>
      <c r="U346" s="152">
        <f t="shared" si="129"/>
        <v>500</v>
      </c>
      <c r="V346" s="152"/>
      <c r="W346" s="152">
        <v>17100</v>
      </c>
      <c r="X346" s="154"/>
      <c r="Y346" s="157">
        <f t="shared" si="143"/>
        <v>17100</v>
      </c>
      <c r="Z346" s="152"/>
      <c r="AA346" s="152">
        <f t="shared" si="144"/>
        <v>17100</v>
      </c>
      <c r="AB346" s="152"/>
      <c r="AC346" s="152">
        <f t="shared" si="140"/>
        <v>17100</v>
      </c>
      <c r="AD346" s="152"/>
      <c r="AE346" s="152">
        <f t="shared" si="145"/>
        <v>17100</v>
      </c>
      <c r="AF346" s="152"/>
      <c r="AG346" s="152">
        <f t="shared" si="146"/>
        <v>17100</v>
      </c>
      <c r="AH346" s="152"/>
      <c r="AI346" s="152">
        <f t="shared" si="142"/>
        <v>17100</v>
      </c>
      <c r="AJ346" s="152"/>
      <c r="AK346" s="152">
        <f t="shared" si="141"/>
        <v>17100</v>
      </c>
      <c r="AL346" s="154"/>
      <c r="AM346" s="152">
        <f t="shared" si="136"/>
        <v>17100</v>
      </c>
      <c r="AN346" s="152"/>
      <c r="AO346" s="152">
        <f t="shared" si="137"/>
        <v>17100</v>
      </c>
      <c r="AP346" s="152"/>
      <c r="AQ346" s="152">
        <f t="shared" si="130"/>
        <v>17100</v>
      </c>
      <c r="AR346" s="154"/>
      <c r="AS346" s="152">
        <f t="shared" si="135"/>
        <v>17100</v>
      </c>
      <c r="AT346" s="150"/>
      <c r="AU346" s="152">
        <f t="shared" si="138"/>
        <v>17100</v>
      </c>
      <c r="AV346" s="152"/>
      <c r="AW346" s="152">
        <f t="shared" si="139"/>
        <v>17100</v>
      </c>
    </row>
    <row r="347" spans="1:49" ht="16.5" customHeight="1">
      <c r="A347" s="156"/>
      <c r="B347" s="174"/>
      <c r="C347" s="149">
        <v>4740</v>
      </c>
      <c r="D347" s="178" t="s">
        <v>315</v>
      </c>
      <c r="E347" s="152">
        <v>500</v>
      </c>
      <c r="F347" s="152"/>
      <c r="G347" s="152">
        <f t="shared" si="131"/>
        <v>500</v>
      </c>
      <c r="H347" s="152">
        <v>1000</v>
      </c>
      <c r="I347" s="152">
        <f t="shared" si="132"/>
        <v>1500</v>
      </c>
      <c r="J347" s="152"/>
      <c r="K347" s="152">
        <f t="shared" si="133"/>
        <v>1500</v>
      </c>
      <c r="L347" s="152"/>
      <c r="M347" s="152">
        <f t="shared" si="134"/>
        <v>1500</v>
      </c>
      <c r="N347" s="152">
        <v>-163</v>
      </c>
      <c r="O347" s="152">
        <f t="shared" si="126"/>
        <v>1337</v>
      </c>
      <c r="P347" s="150"/>
      <c r="Q347" s="152">
        <f t="shared" si="127"/>
        <v>1337</v>
      </c>
      <c r="R347" s="152"/>
      <c r="S347" s="152">
        <f t="shared" si="128"/>
        <v>1337</v>
      </c>
      <c r="T347" s="152"/>
      <c r="U347" s="152">
        <f t="shared" si="129"/>
        <v>1337</v>
      </c>
      <c r="V347" s="152"/>
      <c r="W347" s="152">
        <v>1000</v>
      </c>
      <c r="X347" s="154"/>
      <c r="Y347" s="157">
        <f t="shared" si="143"/>
        <v>1000</v>
      </c>
      <c r="Z347" s="152"/>
      <c r="AA347" s="152">
        <f t="shared" si="144"/>
        <v>1000</v>
      </c>
      <c r="AB347" s="152"/>
      <c r="AC347" s="152">
        <f t="shared" si="140"/>
        <v>1000</v>
      </c>
      <c r="AD347" s="152"/>
      <c r="AE347" s="152">
        <f t="shared" si="145"/>
        <v>1000</v>
      </c>
      <c r="AF347" s="152"/>
      <c r="AG347" s="152">
        <f t="shared" si="146"/>
        <v>1000</v>
      </c>
      <c r="AH347" s="152"/>
      <c r="AI347" s="152">
        <f t="shared" si="142"/>
        <v>1000</v>
      </c>
      <c r="AJ347" s="152"/>
      <c r="AK347" s="152">
        <f t="shared" si="141"/>
        <v>1000</v>
      </c>
      <c r="AL347" s="154"/>
      <c r="AM347" s="152">
        <f t="shared" si="136"/>
        <v>1000</v>
      </c>
      <c r="AN347" s="152"/>
      <c r="AO347" s="152">
        <f t="shared" si="137"/>
        <v>1000</v>
      </c>
      <c r="AP347" s="152"/>
      <c r="AQ347" s="152">
        <f t="shared" si="130"/>
        <v>1000</v>
      </c>
      <c r="AR347" s="154"/>
      <c r="AS347" s="152">
        <f t="shared" si="135"/>
        <v>1000</v>
      </c>
      <c r="AT347" s="150"/>
      <c r="AU347" s="152">
        <f t="shared" si="138"/>
        <v>1000</v>
      </c>
      <c r="AV347" s="152"/>
      <c r="AW347" s="152">
        <f t="shared" si="139"/>
        <v>1000</v>
      </c>
    </row>
    <row r="348" spans="1:49" ht="16.5" customHeight="1">
      <c r="A348" s="156"/>
      <c r="B348" s="224"/>
      <c r="C348" s="238">
        <v>4750</v>
      </c>
      <c r="D348" s="176" t="s">
        <v>316</v>
      </c>
      <c r="E348" s="189">
        <v>7600</v>
      </c>
      <c r="F348" s="189"/>
      <c r="G348" s="152">
        <f t="shared" si="131"/>
        <v>7600</v>
      </c>
      <c r="H348" s="189"/>
      <c r="I348" s="152">
        <f t="shared" si="132"/>
        <v>7600</v>
      </c>
      <c r="J348" s="189"/>
      <c r="K348" s="152">
        <f t="shared" si="133"/>
        <v>7600</v>
      </c>
      <c r="L348" s="189"/>
      <c r="M348" s="152">
        <f t="shared" si="134"/>
        <v>7600</v>
      </c>
      <c r="N348" s="152"/>
      <c r="O348" s="152">
        <f t="shared" si="126"/>
        <v>7600</v>
      </c>
      <c r="P348" s="150"/>
      <c r="Q348" s="152">
        <f t="shared" si="127"/>
        <v>7600</v>
      </c>
      <c r="R348" s="152"/>
      <c r="S348" s="152">
        <f t="shared" si="128"/>
        <v>7600</v>
      </c>
      <c r="T348" s="152"/>
      <c r="U348" s="152">
        <f t="shared" si="129"/>
        <v>7600</v>
      </c>
      <c r="V348" s="152"/>
      <c r="W348" s="152">
        <v>1500</v>
      </c>
      <c r="X348" s="154"/>
      <c r="Y348" s="157">
        <f t="shared" si="143"/>
        <v>1500</v>
      </c>
      <c r="Z348" s="152"/>
      <c r="AA348" s="152">
        <f t="shared" si="144"/>
        <v>1500</v>
      </c>
      <c r="AB348" s="152"/>
      <c r="AC348" s="152">
        <f t="shared" si="140"/>
        <v>1500</v>
      </c>
      <c r="AD348" s="152"/>
      <c r="AE348" s="152">
        <f t="shared" si="145"/>
        <v>1500</v>
      </c>
      <c r="AF348" s="152"/>
      <c r="AG348" s="152">
        <f t="shared" si="146"/>
        <v>1500</v>
      </c>
      <c r="AH348" s="152"/>
      <c r="AI348" s="152">
        <f t="shared" si="142"/>
        <v>1500</v>
      </c>
      <c r="AJ348" s="152"/>
      <c r="AK348" s="152">
        <f t="shared" si="141"/>
        <v>1500</v>
      </c>
      <c r="AL348" s="154"/>
      <c r="AM348" s="152">
        <f t="shared" si="136"/>
        <v>1500</v>
      </c>
      <c r="AN348" s="152"/>
      <c r="AO348" s="152">
        <f t="shared" si="137"/>
        <v>1500</v>
      </c>
      <c r="AP348" s="152"/>
      <c r="AQ348" s="152">
        <f t="shared" si="130"/>
        <v>1500</v>
      </c>
      <c r="AR348" s="154"/>
      <c r="AS348" s="152">
        <f t="shared" si="135"/>
        <v>1500</v>
      </c>
      <c r="AT348" s="150"/>
      <c r="AU348" s="152">
        <f t="shared" si="138"/>
        <v>1500</v>
      </c>
      <c r="AV348" s="152"/>
      <c r="AW348" s="152">
        <f t="shared" si="139"/>
        <v>1500</v>
      </c>
    </row>
    <row r="349" spans="1:49" ht="16.5" customHeight="1">
      <c r="A349" s="191"/>
      <c r="B349" s="277" t="s">
        <v>416</v>
      </c>
      <c r="C349" s="213"/>
      <c r="D349" s="159"/>
      <c r="E349" s="161">
        <f>SUM(E333:E348)</f>
        <v>225242</v>
      </c>
      <c r="F349" s="161"/>
      <c r="G349" s="161">
        <f>SUM(G333:G348)</f>
        <v>225242</v>
      </c>
      <c r="H349" s="161">
        <f>SUM(H333:H348)</f>
        <v>6000</v>
      </c>
      <c r="I349" s="161">
        <f>SUM(I333:I348)</f>
        <v>231242</v>
      </c>
      <c r="J349" s="161"/>
      <c r="K349" s="161">
        <f>SUM(K333:K348)</f>
        <v>231242</v>
      </c>
      <c r="L349" s="161"/>
      <c r="M349" s="161">
        <f>SUM(M333:M348)</f>
        <v>231242</v>
      </c>
      <c r="N349" s="162">
        <f>SUM(N333:N348)</f>
        <v>3337</v>
      </c>
      <c r="O349" s="162">
        <f>M349+N349</f>
        <v>234579</v>
      </c>
      <c r="P349" s="252"/>
      <c r="Q349" s="162">
        <f t="shared" si="127"/>
        <v>234579</v>
      </c>
      <c r="R349" s="162">
        <f>SUM(R333:R348)</f>
        <v>18400</v>
      </c>
      <c r="S349" s="162">
        <f t="shared" si="128"/>
        <v>252979</v>
      </c>
      <c r="T349" s="162">
        <f>SUM(T333:T348)</f>
        <v>35190</v>
      </c>
      <c r="U349" s="162">
        <f>SUM(U333:U348)</f>
        <v>288169</v>
      </c>
      <c r="V349" s="162">
        <f>SUM(V333:V348)</f>
        <v>1179</v>
      </c>
      <c r="W349" s="162">
        <f>SUM(W333:W348)</f>
        <v>518300</v>
      </c>
      <c r="X349" s="162"/>
      <c r="Y349" s="164">
        <f t="shared" si="143"/>
        <v>518300</v>
      </c>
      <c r="Z349" s="162"/>
      <c r="AA349" s="162">
        <f t="shared" si="144"/>
        <v>518300</v>
      </c>
      <c r="AB349" s="162"/>
      <c r="AC349" s="162">
        <f t="shared" si="140"/>
        <v>518300</v>
      </c>
      <c r="AD349" s="162"/>
      <c r="AE349" s="162">
        <f t="shared" si="145"/>
        <v>518300</v>
      </c>
      <c r="AF349" s="162">
        <f>SUM(AF333:AF348)</f>
        <v>77000</v>
      </c>
      <c r="AG349" s="162">
        <f t="shared" si="146"/>
        <v>595300</v>
      </c>
      <c r="AH349" s="162"/>
      <c r="AI349" s="162">
        <f t="shared" si="142"/>
        <v>595300</v>
      </c>
      <c r="AJ349" s="162"/>
      <c r="AK349" s="162">
        <f>SUM(AK333:AK348)</f>
        <v>595300</v>
      </c>
      <c r="AL349" s="164"/>
      <c r="AM349" s="162">
        <f t="shared" si="136"/>
        <v>595300</v>
      </c>
      <c r="AN349" s="162"/>
      <c r="AO349" s="162">
        <f t="shared" si="137"/>
        <v>595300</v>
      </c>
      <c r="AP349" s="162">
        <f>SUM(AP333:AP348)</f>
        <v>26000</v>
      </c>
      <c r="AQ349" s="162">
        <f>SUM(AQ333:AQ348)</f>
        <v>621300</v>
      </c>
      <c r="AR349" s="164">
        <f>SUM(AR333:AR348)</f>
        <v>1916</v>
      </c>
      <c r="AS349" s="162">
        <f t="shared" si="135"/>
        <v>623216</v>
      </c>
      <c r="AT349" s="163"/>
      <c r="AU349" s="162">
        <f>SUM(AU333:AU348)</f>
        <v>623216</v>
      </c>
      <c r="AV349" s="162"/>
      <c r="AW349" s="162">
        <f t="shared" si="139"/>
        <v>623216</v>
      </c>
    </row>
    <row r="350" spans="1:49" ht="16.5" customHeight="1">
      <c r="A350" s="191"/>
      <c r="B350" s="227">
        <v>80140</v>
      </c>
      <c r="C350" s="278">
        <v>4010</v>
      </c>
      <c r="D350" s="279" t="s">
        <v>294</v>
      </c>
      <c r="E350" s="153">
        <v>440126</v>
      </c>
      <c r="F350" s="186"/>
      <c r="G350" s="153">
        <f>E350+F350</f>
        <v>440126</v>
      </c>
      <c r="H350" s="186"/>
      <c r="I350" s="153">
        <f>G350+H350</f>
        <v>440126</v>
      </c>
      <c r="J350" s="153"/>
      <c r="K350" s="153">
        <f>I350+J350</f>
        <v>440126</v>
      </c>
      <c r="L350" s="153"/>
      <c r="M350" s="153">
        <f>K350+L350</f>
        <v>440126</v>
      </c>
      <c r="N350" s="152"/>
      <c r="O350" s="152">
        <f aca="true" t="shared" si="147" ref="O350:O358">M350+N350</f>
        <v>440126</v>
      </c>
      <c r="P350" s="152"/>
      <c r="Q350" s="152">
        <f t="shared" si="127"/>
        <v>440126</v>
      </c>
      <c r="R350" s="152">
        <v>-7557</v>
      </c>
      <c r="S350" s="152">
        <f t="shared" si="128"/>
        <v>432569</v>
      </c>
      <c r="T350" s="152">
        <v>-9682</v>
      </c>
      <c r="U350" s="152">
        <f aca="true" t="shared" si="148" ref="U350:U357">S350+T350</f>
        <v>422887</v>
      </c>
      <c r="V350" s="152">
        <v>453</v>
      </c>
      <c r="W350" s="152">
        <v>538758</v>
      </c>
      <c r="X350" s="154"/>
      <c r="Y350" s="157">
        <f t="shared" si="143"/>
        <v>538758</v>
      </c>
      <c r="Z350" s="152"/>
      <c r="AA350" s="152">
        <f t="shared" si="144"/>
        <v>538758</v>
      </c>
      <c r="AB350" s="152"/>
      <c r="AC350" s="152">
        <f t="shared" si="140"/>
        <v>538758</v>
      </c>
      <c r="AD350" s="152"/>
      <c r="AE350" s="152">
        <f t="shared" si="145"/>
        <v>538758</v>
      </c>
      <c r="AF350" s="152">
        <v>69200</v>
      </c>
      <c r="AG350" s="152">
        <f t="shared" si="146"/>
        <v>607958</v>
      </c>
      <c r="AH350" s="152"/>
      <c r="AI350" s="152">
        <f t="shared" si="142"/>
        <v>607958</v>
      </c>
      <c r="AJ350" s="152">
        <v>-380</v>
      </c>
      <c r="AK350" s="152">
        <f>AI350+AJ350</f>
        <v>607578</v>
      </c>
      <c r="AL350" s="154"/>
      <c r="AM350" s="152">
        <f t="shared" si="136"/>
        <v>607578</v>
      </c>
      <c r="AN350" s="152"/>
      <c r="AO350" s="152">
        <f t="shared" si="137"/>
        <v>607578</v>
      </c>
      <c r="AP350" s="152">
        <v>-752</v>
      </c>
      <c r="AQ350" s="152">
        <f t="shared" si="130"/>
        <v>606826</v>
      </c>
      <c r="AR350" s="154"/>
      <c r="AS350" s="152">
        <f t="shared" si="135"/>
        <v>606826</v>
      </c>
      <c r="AT350" s="150"/>
      <c r="AU350" s="152">
        <f t="shared" si="138"/>
        <v>606826</v>
      </c>
      <c r="AV350" s="152">
        <v>-14826</v>
      </c>
      <c r="AW350" s="152">
        <f t="shared" si="139"/>
        <v>592000</v>
      </c>
    </row>
    <row r="351" spans="1:49" ht="16.5" customHeight="1">
      <c r="A351" s="191"/>
      <c r="B351" s="280" t="s">
        <v>417</v>
      </c>
      <c r="C351" s="149">
        <v>4040</v>
      </c>
      <c r="D351" s="174" t="s">
        <v>296</v>
      </c>
      <c r="E351" s="152">
        <v>27874</v>
      </c>
      <c r="F351" s="157"/>
      <c r="G351" s="152">
        <f aca="true" t="shared" si="149" ref="G351:G357">E351+F351</f>
        <v>27874</v>
      </c>
      <c r="H351" s="157"/>
      <c r="I351" s="152">
        <f aca="true" t="shared" si="150" ref="I351:I357">G351+H351</f>
        <v>27874</v>
      </c>
      <c r="J351" s="152"/>
      <c r="K351" s="152">
        <f aca="true" t="shared" si="151" ref="K351:K357">I351+J351</f>
        <v>27874</v>
      </c>
      <c r="L351" s="152"/>
      <c r="M351" s="152">
        <f aca="true" t="shared" si="152" ref="M351:M357">K351+L351</f>
        <v>27874</v>
      </c>
      <c r="N351" s="152"/>
      <c r="O351" s="152">
        <f t="shared" si="147"/>
        <v>27874</v>
      </c>
      <c r="P351" s="150"/>
      <c r="Q351" s="152">
        <f t="shared" si="127"/>
        <v>27874</v>
      </c>
      <c r="R351" s="152"/>
      <c r="S351" s="152">
        <f t="shared" si="128"/>
        <v>27874</v>
      </c>
      <c r="T351" s="152"/>
      <c r="U351" s="152">
        <f t="shared" si="148"/>
        <v>27874</v>
      </c>
      <c r="V351" s="152"/>
      <c r="W351" s="152">
        <v>38542</v>
      </c>
      <c r="X351" s="154"/>
      <c r="Y351" s="157">
        <f t="shared" si="143"/>
        <v>38542</v>
      </c>
      <c r="Z351" s="152"/>
      <c r="AA351" s="152">
        <f t="shared" si="144"/>
        <v>38542</v>
      </c>
      <c r="AB351" s="152"/>
      <c r="AC351" s="152">
        <f t="shared" si="140"/>
        <v>38542</v>
      </c>
      <c r="AD351" s="152"/>
      <c r="AE351" s="152">
        <f t="shared" si="145"/>
        <v>38542</v>
      </c>
      <c r="AF351" s="152"/>
      <c r="AG351" s="152">
        <f t="shared" si="146"/>
        <v>38542</v>
      </c>
      <c r="AH351" s="152"/>
      <c r="AI351" s="152">
        <f t="shared" si="142"/>
        <v>38542</v>
      </c>
      <c r="AJ351" s="152"/>
      <c r="AK351" s="152">
        <f>AI351+AJ351</f>
        <v>38542</v>
      </c>
      <c r="AL351" s="154"/>
      <c r="AM351" s="152">
        <f t="shared" si="136"/>
        <v>38542</v>
      </c>
      <c r="AN351" s="152"/>
      <c r="AO351" s="152">
        <f t="shared" si="137"/>
        <v>38542</v>
      </c>
      <c r="AP351" s="152"/>
      <c r="AQ351" s="152">
        <f t="shared" si="130"/>
        <v>38542</v>
      </c>
      <c r="AR351" s="154"/>
      <c r="AS351" s="152">
        <f t="shared" si="135"/>
        <v>38542</v>
      </c>
      <c r="AT351" s="150"/>
      <c r="AU351" s="152">
        <f t="shared" si="138"/>
        <v>38542</v>
      </c>
      <c r="AV351" s="152"/>
      <c r="AW351" s="152">
        <f t="shared" si="139"/>
        <v>38542</v>
      </c>
    </row>
    <row r="352" spans="1:49" ht="16.5" customHeight="1">
      <c r="A352" s="191"/>
      <c r="B352" s="233" t="s">
        <v>418</v>
      </c>
      <c r="C352" s="149">
        <v>4110</v>
      </c>
      <c r="D352" s="174" t="s">
        <v>297</v>
      </c>
      <c r="E352" s="152">
        <v>76000</v>
      </c>
      <c r="F352" s="157"/>
      <c r="G352" s="152">
        <f t="shared" si="149"/>
        <v>76000</v>
      </c>
      <c r="H352" s="157"/>
      <c r="I352" s="152">
        <f t="shared" si="150"/>
        <v>76000</v>
      </c>
      <c r="J352" s="152"/>
      <c r="K352" s="152">
        <f t="shared" si="151"/>
        <v>76000</v>
      </c>
      <c r="L352" s="152"/>
      <c r="M352" s="152">
        <f t="shared" si="152"/>
        <v>76000</v>
      </c>
      <c r="N352" s="152"/>
      <c r="O352" s="152">
        <f t="shared" si="147"/>
        <v>76000</v>
      </c>
      <c r="P352" s="150"/>
      <c r="Q352" s="152">
        <f t="shared" si="127"/>
        <v>76000</v>
      </c>
      <c r="R352" s="152">
        <v>990</v>
      </c>
      <c r="S352" s="152">
        <f t="shared" si="128"/>
        <v>76990</v>
      </c>
      <c r="T352" s="152">
        <v>-218</v>
      </c>
      <c r="U352" s="152">
        <f t="shared" si="148"/>
        <v>76772</v>
      </c>
      <c r="V352" s="152"/>
      <c r="W352" s="152">
        <v>82000</v>
      </c>
      <c r="X352" s="154"/>
      <c r="Y352" s="157">
        <f t="shared" si="143"/>
        <v>82000</v>
      </c>
      <c r="Z352" s="152"/>
      <c r="AA352" s="152">
        <f t="shared" si="144"/>
        <v>82000</v>
      </c>
      <c r="AB352" s="152"/>
      <c r="AC352" s="152">
        <f t="shared" si="140"/>
        <v>82000</v>
      </c>
      <c r="AD352" s="152"/>
      <c r="AE352" s="152">
        <f t="shared" si="145"/>
        <v>82000</v>
      </c>
      <c r="AF352" s="152"/>
      <c r="AG352" s="152">
        <f t="shared" si="146"/>
        <v>82000</v>
      </c>
      <c r="AH352" s="152"/>
      <c r="AI352" s="152">
        <f t="shared" si="142"/>
        <v>82000</v>
      </c>
      <c r="AJ352" s="152"/>
      <c r="AK352" s="152">
        <f>AI352+AJ352</f>
        <v>82000</v>
      </c>
      <c r="AL352" s="154"/>
      <c r="AM352" s="152">
        <f t="shared" si="136"/>
        <v>82000</v>
      </c>
      <c r="AN352" s="152"/>
      <c r="AO352" s="152">
        <f t="shared" si="137"/>
        <v>82000</v>
      </c>
      <c r="AP352" s="152"/>
      <c r="AQ352" s="152">
        <f t="shared" si="130"/>
        <v>82000</v>
      </c>
      <c r="AR352" s="154"/>
      <c r="AS352" s="152">
        <f t="shared" si="135"/>
        <v>82000</v>
      </c>
      <c r="AT352" s="150"/>
      <c r="AU352" s="152">
        <f t="shared" si="138"/>
        <v>82000</v>
      </c>
      <c r="AV352" s="152">
        <v>2100</v>
      </c>
      <c r="AW352" s="152">
        <f t="shared" si="139"/>
        <v>84100</v>
      </c>
    </row>
    <row r="353" spans="1:49" ht="16.5" customHeight="1">
      <c r="A353" s="191"/>
      <c r="B353" s="181" t="s">
        <v>419</v>
      </c>
      <c r="C353" s="149">
        <v>4120</v>
      </c>
      <c r="D353" s="229" t="s">
        <v>298</v>
      </c>
      <c r="E353" s="152">
        <v>11000</v>
      </c>
      <c r="F353" s="157"/>
      <c r="G353" s="152">
        <f t="shared" si="149"/>
        <v>11000</v>
      </c>
      <c r="H353" s="157"/>
      <c r="I353" s="152">
        <f t="shared" si="150"/>
        <v>11000</v>
      </c>
      <c r="J353" s="152"/>
      <c r="K353" s="152">
        <f t="shared" si="151"/>
        <v>11000</v>
      </c>
      <c r="L353" s="152"/>
      <c r="M353" s="152">
        <f t="shared" si="152"/>
        <v>11000</v>
      </c>
      <c r="N353" s="152"/>
      <c r="O353" s="152">
        <f t="shared" si="147"/>
        <v>11000</v>
      </c>
      <c r="P353" s="150"/>
      <c r="Q353" s="152">
        <f t="shared" si="127"/>
        <v>11000</v>
      </c>
      <c r="R353" s="152">
        <v>-463</v>
      </c>
      <c r="S353" s="152">
        <f t="shared" si="128"/>
        <v>10537</v>
      </c>
      <c r="T353" s="152">
        <v>-30</v>
      </c>
      <c r="U353" s="152">
        <f t="shared" si="148"/>
        <v>10507</v>
      </c>
      <c r="V353" s="152"/>
      <c r="W353" s="152">
        <v>11000</v>
      </c>
      <c r="X353" s="154"/>
      <c r="Y353" s="157">
        <f t="shared" si="143"/>
        <v>11000</v>
      </c>
      <c r="Z353" s="152"/>
      <c r="AA353" s="152">
        <f t="shared" si="144"/>
        <v>11000</v>
      </c>
      <c r="AB353" s="152"/>
      <c r="AC353" s="152">
        <f t="shared" si="140"/>
        <v>11000</v>
      </c>
      <c r="AD353" s="152"/>
      <c r="AE353" s="152">
        <f t="shared" si="145"/>
        <v>11000</v>
      </c>
      <c r="AF353" s="152">
        <v>2000</v>
      </c>
      <c r="AG353" s="152">
        <f t="shared" si="146"/>
        <v>13000</v>
      </c>
      <c r="AH353" s="152"/>
      <c r="AI353" s="152">
        <f t="shared" si="142"/>
        <v>13000</v>
      </c>
      <c r="AJ353" s="152"/>
      <c r="AK353" s="152">
        <f>AI353+AJ353</f>
        <v>13000</v>
      </c>
      <c r="AL353" s="154"/>
      <c r="AM353" s="152">
        <f t="shared" si="136"/>
        <v>13000</v>
      </c>
      <c r="AN353" s="152"/>
      <c r="AO353" s="152">
        <f t="shared" si="137"/>
        <v>13000</v>
      </c>
      <c r="AP353" s="152"/>
      <c r="AQ353" s="152">
        <f t="shared" si="130"/>
        <v>13000</v>
      </c>
      <c r="AR353" s="154"/>
      <c r="AS353" s="152">
        <f t="shared" si="135"/>
        <v>13000</v>
      </c>
      <c r="AT353" s="150"/>
      <c r="AU353" s="152">
        <f t="shared" si="138"/>
        <v>13000</v>
      </c>
      <c r="AV353" s="152">
        <v>400</v>
      </c>
      <c r="AW353" s="152">
        <f t="shared" si="139"/>
        <v>13400</v>
      </c>
    </row>
    <row r="354" spans="1:49" ht="16.5" customHeight="1">
      <c r="A354" s="191"/>
      <c r="B354" s="181"/>
      <c r="C354" s="149">
        <v>4270</v>
      </c>
      <c r="D354" s="174" t="s">
        <v>303</v>
      </c>
      <c r="E354" s="152"/>
      <c r="F354" s="157"/>
      <c r="G354" s="152"/>
      <c r="H354" s="157"/>
      <c r="I354" s="152"/>
      <c r="J354" s="152"/>
      <c r="K354" s="152"/>
      <c r="L354" s="152"/>
      <c r="M354" s="152"/>
      <c r="N354" s="152"/>
      <c r="O354" s="152"/>
      <c r="P354" s="150"/>
      <c r="Q354" s="152"/>
      <c r="R354" s="152"/>
      <c r="S354" s="152"/>
      <c r="T354" s="152"/>
      <c r="U354" s="152"/>
      <c r="V354" s="152"/>
      <c r="W354" s="152"/>
      <c r="X354" s="154"/>
      <c r="Y354" s="157"/>
      <c r="Z354" s="152"/>
      <c r="AA354" s="152"/>
      <c r="AB354" s="152"/>
      <c r="AC354" s="152"/>
      <c r="AD354" s="152"/>
      <c r="AE354" s="152"/>
      <c r="AF354" s="152"/>
      <c r="AG354" s="152"/>
      <c r="AH354" s="152"/>
      <c r="AI354" s="152"/>
      <c r="AJ354" s="152"/>
      <c r="AK354" s="152"/>
      <c r="AL354" s="154"/>
      <c r="AM354" s="152">
        <v>0</v>
      </c>
      <c r="AN354" s="152">
        <v>80000</v>
      </c>
      <c r="AO354" s="152">
        <v>80000</v>
      </c>
      <c r="AP354" s="152"/>
      <c r="AQ354" s="152">
        <f t="shared" si="130"/>
        <v>80000</v>
      </c>
      <c r="AR354" s="154"/>
      <c r="AS354" s="152">
        <f t="shared" si="135"/>
        <v>80000</v>
      </c>
      <c r="AT354" s="150"/>
      <c r="AU354" s="152">
        <f t="shared" si="138"/>
        <v>80000</v>
      </c>
      <c r="AV354" s="152"/>
      <c r="AW354" s="152">
        <f t="shared" si="139"/>
        <v>80000</v>
      </c>
    </row>
    <row r="355" spans="1:49" ht="16.5" customHeight="1">
      <c r="A355" s="191"/>
      <c r="B355" s="233" t="s">
        <v>420</v>
      </c>
      <c r="C355" s="149">
        <v>4410</v>
      </c>
      <c r="D355" s="229" t="s">
        <v>347</v>
      </c>
      <c r="E355" s="152">
        <v>1000</v>
      </c>
      <c r="F355" s="157"/>
      <c r="G355" s="152">
        <f t="shared" si="149"/>
        <v>1000</v>
      </c>
      <c r="H355" s="157"/>
      <c r="I355" s="152">
        <f t="shared" si="150"/>
        <v>1000</v>
      </c>
      <c r="J355" s="152"/>
      <c r="K355" s="152">
        <f t="shared" si="151"/>
        <v>1000</v>
      </c>
      <c r="L355" s="152"/>
      <c r="M355" s="152">
        <f t="shared" si="152"/>
        <v>1000</v>
      </c>
      <c r="N355" s="152"/>
      <c r="O355" s="152">
        <f t="shared" si="147"/>
        <v>1000</v>
      </c>
      <c r="P355" s="150"/>
      <c r="Q355" s="152">
        <f t="shared" si="127"/>
        <v>1000</v>
      </c>
      <c r="R355" s="152">
        <v>-544</v>
      </c>
      <c r="S355" s="152">
        <f t="shared" si="128"/>
        <v>456</v>
      </c>
      <c r="T355" s="152">
        <v>-68</v>
      </c>
      <c r="U355" s="152">
        <f t="shared" si="148"/>
        <v>388</v>
      </c>
      <c r="V355" s="152"/>
      <c r="W355" s="152">
        <v>200</v>
      </c>
      <c r="X355" s="154"/>
      <c r="Y355" s="157">
        <f t="shared" si="143"/>
        <v>200</v>
      </c>
      <c r="Z355" s="152"/>
      <c r="AA355" s="152">
        <f t="shared" si="144"/>
        <v>200</v>
      </c>
      <c r="AB355" s="152"/>
      <c r="AC355" s="152">
        <f t="shared" si="140"/>
        <v>200</v>
      </c>
      <c r="AD355" s="152"/>
      <c r="AE355" s="152">
        <f t="shared" si="145"/>
        <v>200</v>
      </c>
      <c r="AF355" s="152"/>
      <c r="AG355" s="152">
        <f t="shared" si="146"/>
        <v>200</v>
      </c>
      <c r="AH355" s="152"/>
      <c r="AI355" s="152">
        <f t="shared" si="142"/>
        <v>200</v>
      </c>
      <c r="AJ355" s="152"/>
      <c r="AK355" s="152">
        <f>AI355+AJ355</f>
        <v>200</v>
      </c>
      <c r="AL355" s="154"/>
      <c r="AM355" s="152">
        <f t="shared" si="136"/>
        <v>200</v>
      </c>
      <c r="AN355" s="152"/>
      <c r="AO355" s="152">
        <f t="shared" si="137"/>
        <v>200</v>
      </c>
      <c r="AP355" s="152"/>
      <c r="AQ355" s="152">
        <f t="shared" si="130"/>
        <v>200</v>
      </c>
      <c r="AR355" s="154"/>
      <c r="AS355" s="152">
        <f t="shared" si="135"/>
        <v>200</v>
      </c>
      <c r="AT355" s="150"/>
      <c r="AU355" s="152">
        <f t="shared" si="138"/>
        <v>200</v>
      </c>
      <c r="AV355" s="152">
        <v>-100</v>
      </c>
      <c r="AW355" s="152">
        <f t="shared" si="139"/>
        <v>100</v>
      </c>
    </row>
    <row r="356" spans="1:49" ht="16.5" customHeight="1">
      <c r="A356" s="191"/>
      <c r="B356" s="181"/>
      <c r="C356" s="281">
        <v>4430</v>
      </c>
      <c r="D356" s="176" t="s">
        <v>309</v>
      </c>
      <c r="E356" s="152">
        <v>2126</v>
      </c>
      <c r="F356" s="157"/>
      <c r="G356" s="152">
        <f t="shared" si="149"/>
        <v>2126</v>
      </c>
      <c r="H356" s="157"/>
      <c r="I356" s="152">
        <f t="shared" si="150"/>
        <v>2126</v>
      </c>
      <c r="J356" s="152"/>
      <c r="K356" s="152">
        <f t="shared" si="151"/>
        <v>2126</v>
      </c>
      <c r="L356" s="152"/>
      <c r="M356" s="152">
        <f t="shared" si="152"/>
        <v>2126</v>
      </c>
      <c r="N356" s="152"/>
      <c r="O356" s="152">
        <f t="shared" si="147"/>
        <v>2126</v>
      </c>
      <c r="P356" s="150"/>
      <c r="Q356" s="152">
        <f t="shared" si="127"/>
        <v>2126</v>
      </c>
      <c r="R356" s="152">
        <v>-1608</v>
      </c>
      <c r="S356" s="152">
        <f t="shared" si="128"/>
        <v>518</v>
      </c>
      <c r="T356" s="152"/>
      <c r="U356" s="152">
        <f t="shared" si="148"/>
        <v>518</v>
      </c>
      <c r="V356" s="152">
        <v>150</v>
      </c>
      <c r="W356" s="152">
        <v>10500</v>
      </c>
      <c r="X356" s="154"/>
      <c r="Y356" s="157">
        <f t="shared" si="143"/>
        <v>10500</v>
      </c>
      <c r="Z356" s="152"/>
      <c r="AA356" s="152">
        <f t="shared" si="144"/>
        <v>10500</v>
      </c>
      <c r="AB356" s="152"/>
      <c r="AC356" s="152">
        <f t="shared" si="140"/>
        <v>10500</v>
      </c>
      <c r="AD356" s="152"/>
      <c r="AE356" s="152">
        <f t="shared" si="145"/>
        <v>10500</v>
      </c>
      <c r="AF356" s="152">
        <v>-8200</v>
      </c>
      <c r="AG356" s="152">
        <f t="shared" si="146"/>
        <v>2300</v>
      </c>
      <c r="AH356" s="152"/>
      <c r="AI356" s="152">
        <f t="shared" si="142"/>
        <v>2300</v>
      </c>
      <c r="AJ356" s="152">
        <v>380</v>
      </c>
      <c r="AK356" s="152">
        <f>AI356+AJ356</f>
        <v>2680</v>
      </c>
      <c r="AL356" s="154"/>
      <c r="AM356" s="152">
        <f t="shared" si="136"/>
        <v>2680</v>
      </c>
      <c r="AN356" s="152"/>
      <c r="AO356" s="152">
        <f t="shared" si="137"/>
        <v>2680</v>
      </c>
      <c r="AP356" s="152">
        <v>752</v>
      </c>
      <c r="AQ356" s="152">
        <f t="shared" si="130"/>
        <v>3432</v>
      </c>
      <c r="AR356" s="154"/>
      <c r="AS356" s="152">
        <f t="shared" si="135"/>
        <v>3432</v>
      </c>
      <c r="AT356" s="150"/>
      <c r="AU356" s="152">
        <f t="shared" si="138"/>
        <v>3432</v>
      </c>
      <c r="AV356" s="152">
        <v>426</v>
      </c>
      <c r="AW356" s="152">
        <f t="shared" si="139"/>
        <v>3858</v>
      </c>
    </row>
    <row r="357" spans="1:49" ht="16.5" customHeight="1">
      <c r="A357" s="191"/>
      <c r="B357" s="181"/>
      <c r="C357" s="149">
        <v>4440</v>
      </c>
      <c r="D357" s="233" t="s">
        <v>310</v>
      </c>
      <c r="E357" s="152">
        <v>28000</v>
      </c>
      <c r="F357" s="157"/>
      <c r="G357" s="152">
        <f t="shared" si="149"/>
        <v>28000</v>
      </c>
      <c r="H357" s="157"/>
      <c r="I357" s="152">
        <f t="shared" si="150"/>
        <v>28000</v>
      </c>
      <c r="J357" s="152"/>
      <c r="K357" s="152">
        <f t="shared" si="151"/>
        <v>28000</v>
      </c>
      <c r="L357" s="152"/>
      <c r="M357" s="152">
        <f t="shared" si="152"/>
        <v>28000</v>
      </c>
      <c r="N357" s="152"/>
      <c r="O357" s="152">
        <f t="shared" si="147"/>
        <v>28000</v>
      </c>
      <c r="P357" s="150"/>
      <c r="Q357" s="152">
        <f t="shared" si="127"/>
        <v>28000</v>
      </c>
      <c r="R357" s="152"/>
      <c r="S357" s="152">
        <f t="shared" si="128"/>
        <v>28000</v>
      </c>
      <c r="T357" s="152"/>
      <c r="U357" s="152">
        <f t="shared" si="148"/>
        <v>28000</v>
      </c>
      <c r="V357" s="152"/>
      <c r="W357" s="152">
        <v>38000</v>
      </c>
      <c r="X357" s="154"/>
      <c r="Y357" s="157">
        <f t="shared" si="143"/>
        <v>38000</v>
      </c>
      <c r="Z357" s="152"/>
      <c r="AA357" s="152">
        <f t="shared" si="144"/>
        <v>38000</v>
      </c>
      <c r="AB357" s="152"/>
      <c r="AC357" s="152">
        <f t="shared" si="140"/>
        <v>38000</v>
      </c>
      <c r="AD357" s="152"/>
      <c r="AE357" s="152">
        <f t="shared" si="145"/>
        <v>38000</v>
      </c>
      <c r="AF357" s="152">
        <v>2000</v>
      </c>
      <c r="AG357" s="152">
        <f t="shared" si="146"/>
        <v>40000</v>
      </c>
      <c r="AH357" s="152"/>
      <c r="AI357" s="152">
        <f t="shared" si="142"/>
        <v>40000</v>
      </c>
      <c r="AJ357" s="152"/>
      <c r="AK357" s="152">
        <f>AI357+AJ357</f>
        <v>40000</v>
      </c>
      <c r="AL357" s="154"/>
      <c r="AM357" s="152">
        <f t="shared" si="136"/>
        <v>40000</v>
      </c>
      <c r="AN357" s="152"/>
      <c r="AO357" s="152">
        <f t="shared" si="137"/>
        <v>40000</v>
      </c>
      <c r="AP357" s="152"/>
      <c r="AQ357" s="152">
        <f t="shared" si="130"/>
        <v>40000</v>
      </c>
      <c r="AR357" s="154"/>
      <c r="AS357" s="152">
        <f t="shared" si="135"/>
        <v>40000</v>
      </c>
      <c r="AT357" s="150"/>
      <c r="AU357" s="152">
        <f t="shared" si="138"/>
        <v>40000</v>
      </c>
      <c r="AV357" s="152"/>
      <c r="AW357" s="152">
        <f t="shared" si="139"/>
        <v>40000</v>
      </c>
    </row>
    <row r="358" spans="1:49" ht="16.5" customHeight="1">
      <c r="A358" s="191"/>
      <c r="B358" s="207" t="s">
        <v>417</v>
      </c>
      <c r="C358" s="235"/>
      <c r="D358" s="207"/>
      <c r="E358" s="185">
        <f>SUM(E350:E357)</f>
        <v>586126</v>
      </c>
      <c r="F358" s="185">
        <f>SUM(F350:F357)</f>
        <v>0</v>
      </c>
      <c r="G358" s="169">
        <f>SUM(G350:G357)</f>
        <v>586126</v>
      </c>
      <c r="H358" s="185">
        <f>SUM(H350:H357)</f>
        <v>0</v>
      </c>
      <c r="I358" s="169">
        <f>SUM(I350:I357)</f>
        <v>586126</v>
      </c>
      <c r="J358" s="185"/>
      <c r="K358" s="169">
        <f>SUM(K350:K357)</f>
        <v>586126</v>
      </c>
      <c r="L358" s="185"/>
      <c r="M358" s="169">
        <f>SUM(M350:M357)</f>
        <v>586126</v>
      </c>
      <c r="N358" s="153"/>
      <c r="O358" s="243">
        <f t="shared" si="147"/>
        <v>586126</v>
      </c>
      <c r="P358" s="151"/>
      <c r="Q358" s="243">
        <f t="shared" si="127"/>
        <v>586126</v>
      </c>
      <c r="R358" s="243">
        <f aca="true" t="shared" si="153" ref="R358:W358">SUM(R350:R357)</f>
        <v>-9182</v>
      </c>
      <c r="S358" s="243">
        <f t="shared" si="153"/>
        <v>576944</v>
      </c>
      <c r="T358" s="243">
        <f t="shared" si="153"/>
        <v>-9998</v>
      </c>
      <c r="U358" s="243">
        <f t="shared" si="153"/>
        <v>566946</v>
      </c>
      <c r="V358" s="243">
        <f t="shared" si="153"/>
        <v>603</v>
      </c>
      <c r="W358" s="243">
        <f t="shared" si="153"/>
        <v>719000</v>
      </c>
      <c r="X358" s="162"/>
      <c r="Y358" s="282">
        <f t="shared" si="143"/>
        <v>719000</v>
      </c>
      <c r="Z358" s="243"/>
      <c r="AA358" s="243">
        <f t="shared" si="144"/>
        <v>719000</v>
      </c>
      <c r="AB358" s="243"/>
      <c r="AC358" s="243">
        <f>SUM(AC350:AC357)</f>
        <v>719000</v>
      </c>
      <c r="AD358" s="243"/>
      <c r="AE358" s="243">
        <f t="shared" si="145"/>
        <v>719000</v>
      </c>
      <c r="AF358" s="243">
        <f>SUM(AF350:AF357)</f>
        <v>65000</v>
      </c>
      <c r="AG358" s="243">
        <f t="shared" si="146"/>
        <v>784000</v>
      </c>
      <c r="AH358" s="243"/>
      <c r="AI358" s="243">
        <f t="shared" si="142"/>
        <v>784000</v>
      </c>
      <c r="AJ358" s="243">
        <f>SUM(AJ350:AJ357)</f>
        <v>0</v>
      </c>
      <c r="AK358" s="243">
        <f>SUM(AK350:AK357)</f>
        <v>784000</v>
      </c>
      <c r="AL358" s="282"/>
      <c r="AM358" s="243">
        <f t="shared" si="136"/>
        <v>784000</v>
      </c>
      <c r="AN358" s="243">
        <f>SUM(AN350:AN357)</f>
        <v>80000</v>
      </c>
      <c r="AO358" s="243">
        <f t="shared" si="137"/>
        <v>864000</v>
      </c>
      <c r="AP358" s="243">
        <f>SUM(AP350:AP357)</f>
        <v>0</v>
      </c>
      <c r="AQ358" s="243">
        <f>SUM(AQ350:AQ357)</f>
        <v>864000</v>
      </c>
      <c r="AR358" s="282"/>
      <c r="AS358" s="243">
        <f t="shared" si="135"/>
        <v>864000</v>
      </c>
      <c r="AT358" s="283"/>
      <c r="AU358" s="243">
        <f>SUM(AU350:AU357)</f>
        <v>864000</v>
      </c>
      <c r="AV358" s="243">
        <f>SUM(AV350:AV357)</f>
        <v>-12000</v>
      </c>
      <c r="AW358" s="243">
        <f t="shared" si="139"/>
        <v>852000</v>
      </c>
    </row>
    <row r="359" spans="1:49" ht="16.5" customHeight="1">
      <c r="A359" s="191"/>
      <c r="B359" s="263" t="s">
        <v>421</v>
      </c>
      <c r="C359" s="225"/>
      <c r="D359" s="263"/>
      <c r="E359" s="190"/>
      <c r="F359" s="190"/>
      <c r="G359" s="190"/>
      <c r="H359" s="190"/>
      <c r="I359" s="190"/>
      <c r="J359" s="190"/>
      <c r="K359" s="190"/>
      <c r="L359" s="190"/>
      <c r="M359" s="190"/>
      <c r="N359" s="189"/>
      <c r="O359" s="189"/>
      <c r="P359" s="201"/>
      <c r="Q359" s="189"/>
      <c r="R359" s="284"/>
      <c r="S359" s="284"/>
      <c r="T359" s="284"/>
      <c r="U359" s="284"/>
      <c r="V359" s="284"/>
      <c r="W359" s="284"/>
      <c r="X359" s="162"/>
      <c r="Y359" s="284"/>
      <c r="Z359" s="284"/>
      <c r="AA359" s="284"/>
      <c r="AB359" s="284"/>
      <c r="AC359" s="284"/>
      <c r="AD359" s="284"/>
      <c r="AE359" s="284"/>
      <c r="AF359" s="284"/>
      <c r="AG359" s="284"/>
      <c r="AH359" s="284"/>
      <c r="AI359" s="284"/>
      <c r="AJ359" s="284"/>
      <c r="AK359" s="284"/>
      <c r="AL359" s="285"/>
      <c r="AM359" s="284"/>
      <c r="AN359" s="284"/>
      <c r="AO359" s="284"/>
      <c r="AP359" s="284"/>
      <c r="AQ359" s="284"/>
      <c r="AR359" s="285"/>
      <c r="AS359" s="284"/>
      <c r="AT359" s="286"/>
      <c r="AU359" s="284"/>
      <c r="AV359" s="284"/>
      <c r="AW359" s="284"/>
    </row>
    <row r="360" spans="1:49" ht="16.5" customHeight="1">
      <c r="A360" s="191"/>
      <c r="B360" s="227">
        <v>80195</v>
      </c>
      <c r="C360" s="167"/>
      <c r="D360" s="287"/>
      <c r="E360" s="186"/>
      <c r="F360" s="186"/>
      <c r="G360" s="153"/>
      <c r="H360" s="186"/>
      <c r="I360" s="153"/>
      <c r="J360" s="153"/>
      <c r="K360" s="153"/>
      <c r="L360" s="153"/>
      <c r="M360" s="153"/>
      <c r="N360" s="153"/>
      <c r="O360" s="153"/>
      <c r="P360" s="150"/>
      <c r="Q360" s="152"/>
      <c r="R360" s="152"/>
      <c r="S360" s="152"/>
      <c r="T360" s="152"/>
      <c r="U360" s="152"/>
      <c r="V360" s="152"/>
      <c r="W360" s="152"/>
      <c r="X360" s="154"/>
      <c r="Y360" s="157"/>
      <c r="Z360" s="152"/>
      <c r="AA360" s="152"/>
      <c r="AB360" s="152"/>
      <c r="AC360" s="152"/>
      <c r="AD360" s="152"/>
      <c r="AE360" s="152"/>
      <c r="AF360" s="152"/>
      <c r="AG360" s="152"/>
      <c r="AH360" s="152"/>
      <c r="AI360" s="152"/>
      <c r="AJ360" s="152"/>
      <c r="AK360" s="152"/>
      <c r="AL360" s="154"/>
      <c r="AM360" s="152"/>
      <c r="AN360" s="152"/>
      <c r="AO360" s="152"/>
      <c r="AP360" s="152"/>
      <c r="AQ360" s="152"/>
      <c r="AR360" s="154"/>
      <c r="AS360" s="152"/>
      <c r="AT360" s="150"/>
      <c r="AU360" s="152"/>
      <c r="AV360" s="152"/>
      <c r="AW360" s="152"/>
    </row>
    <row r="361" spans="1:49" ht="16.5" customHeight="1">
      <c r="A361" s="191"/>
      <c r="B361" s="181" t="s">
        <v>225</v>
      </c>
      <c r="C361" s="149">
        <v>4440</v>
      </c>
      <c r="D361" s="181" t="s">
        <v>422</v>
      </c>
      <c r="E361" s="157"/>
      <c r="F361" s="157">
        <v>9500</v>
      </c>
      <c r="G361" s="152">
        <f>E361+F361</f>
        <v>9500</v>
      </c>
      <c r="H361" s="157"/>
      <c r="I361" s="152">
        <f>G361+H361</f>
        <v>9500</v>
      </c>
      <c r="J361" s="152"/>
      <c r="K361" s="152">
        <f>I361+J361</f>
        <v>9500</v>
      </c>
      <c r="L361" s="152"/>
      <c r="M361" s="152">
        <f>K361+L361</f>
        <v>9500</v>
      </c>
      <c r="N361" s="152"/>
      <c r="O361" s="152">
        <f>M361+N361</f>
        <v>9500</v>
      </c>
      <c r="P361" s="150"/>
      <c r="Q361" s="152">
        <f>O361+P361</f>
        <v>9500</v>
      </c>
      <c r="R361" s="152"/>
      <c r="S361" s="152">
        <f t="shared" si="128"/>
        <v>9500</v>
      </c>
      <c r="T361" s="152"/>
      <c r="U361" s="152">
        <f>S361+T361</f>
        <v>9500</v>
      </c>
      <c r="V361" s="152"/>
      <c r="W361" s="152">
        <v>141634</v>
      </c>
      <c r="X361" s="154"/>
      <c r="Y361" s="157">
        <f t="shared" si="143"/>
        <v>141634</v>
      </c>
      <c r="Z361" s="152"/>
      <c r="AA361" s="152">
        <f t="shared" si="144"/>
        <v>141634</v>
      </c>
      <c r="AB361" s="152"/>
      <c r="AC361" s="152">
        <f t="shared" si="140"/>
        <v>141634</v>
      </c>
      <c r="AD361" s="152"/>
      <c r="AE361" s="152">
        <f t="shared" si="145"/>
        <v>141634</v>
      </c>
      <c r="AF361" s="152"/>
      <c r="AG361" s="152">
        <f t="shared" si="146"/>
        <v>141634</v>
      </c>
      <c r="AH361" s="152"/>
      <c r="AI361" s="152">
        <f t="shared" si="142"/>
        <v>141634</v>
      </c>
      <c r="AJ361" s="152"/>
      <c r="AK361" s="152">
        <f>AI361+AJ361</f>
        <v>141634</v>
      </c>
      <c r="AL361" s="154"/>
      <c r="AM361" s="152">
        <f t="shared" si="136"/>
        <v>141634</v>
      </c>
      <c r="AN361" s="152"/>
      <c r="AO361" s="152">
        <f t="shared" si="137"/>
        <v>141634</v>
      </c>
      <c r="AP361" s="152"/>
      <c r="AQ361" s="152">
        <f t="shared" si="130"/>
        <v>141634</v>
      </c>
      <c r="AR361" s="154"/>
      <c r="AS361" s="152">
        <f t="shared" si="135"/>
        <v>141634</v>
      </c>
      <c r="AT361" s="150"/>
      <c r="AU361" s="152">
        <f t="shared" si="138"/>
        <v>141634</v>
      </c>
      <c r="AV361" s="152"/>
      <c r="AW361" s="152">
        <f t="shared" si="139"/>
        <v>141634</v>
      </c>
    </row>
    <row r="362" spans="1:49" ht="16.5" customHeight="1">
      <c r="A362" s="191"/>
      <c r="B362" s="195" t="s">
        <v>423</v>
      </c>
      <c r="C362" s="159"/>
      <c r="D362" s="195"/>
      <c r="E362" s="190">
        <f>SUM(E360:E361)</f>
        <v>0</v>
      </c>
      <c r="F362" s="190">
        <f>SUM(F360:F361)</f>
        <v>9500</v>
      </c>
      <c r="G362" s="190">
        <f>SUM(G360:G361)</f>
        <v>9500</v>
      </c>
      <c r="H362" s="190"/>
      <c r="I362" s="190">
        <f>SUM(I360:I361)</f>
        <v>9500</v>
      </c>
      <c r="J362" s="190"/>
      <c r="K362" s="190">
        <f>SUM(K360:K361)</f>
        <v>9500</v>
      </c>
      <c r="L362" s="190"/>
      <c r="M362" s="190">
        <f>SUM(M360:M361)</f>
        <v>9500</v>
      </c>
      <c r="N362" s="253"/>
      <c r="O362" s="162">
        <f>M362+N362</f>
        <v>9500</v>
      </c>
      <c r="P362" s="252"/>
      <c r="Q362" s="162">
        <f>O362+P362</f>
        <v>9500</v>
      </c>
      <c r="R362" s="162"/>
      <c r="S362" s="162">
        <f t="shared" si="128"/>
        <v>9500</v>
      </c>
      <c r="T362" s="162"/>
      <c r="U362" s="162">
        <f>SUM(U361:U361)</f>
        <v>9500</v>
      </c>
      <c r="V362" s="162"/>
      <c r="W362" s="162">
        <f>SUM(W360:W361)</f>
        <v>141634</v>
      </c>
      <c r="X362" s="162"/>
      <c r="Y362" s="164">
        <f t="shared" si="143"/>
        <v>141634</v>
      </c>
      <c r="Z362" s="162"/>
      <c r="AA362" s="162">
        <f t="shared" si="144"/>
        <v>141634</v>
      </c>
      <c r="AB362" s="162"/>
      <c r="AC362" s="162">
        <f t="shared" si="140"/>
        <v>141634</v>
      </c>
      <c r="AD362" s="162"/>
      <c r="AE362" s="162">
        <f t="shared" si="145"/>
        <v>141634</v>
      </c>
      <c r="AF362" s="162"/>
      <c r="AG362" s="162">
        <f t="shared" si="146"/>
        <v>141634</v>
      </c>
      <c r="AH362" s="162"/>
      <c r="AI362" s="162">
        <f t="shared" si="142"/>
        <v>141634</v>
      </c>
      <c r="AJ362" s="162"/>
      <c r="AK362" s="162">
        <f>AI362+AJ362</f>
        <v>141634</v>
      </c>
      <c r="AL362" s="164"/>
      <c r="AM362" s="162">
        <f t="shared" si="136"/>
        <v>141634</v>
      </c>
      <c r="AN362" s="162"/>
      <c r="AO362" s="162">
        <f t="shared" si="137"/>
        <v>141634</v>
      </c>
      <c r="AP362" s="162"/>
      <c r="AQ362" s="162">
        <f t="shared" si="130"/>
        <v>141634</v>
      </c>
      <c r="AR362" s="164"/>
      <c r="AS362" s="162">
        <f t="shared" si="135"/>
        <v>141634</v>
      </c>
      <c r="AT362" s="163"/>
      <c r="AU362" s="162">
        <f t="shared" si="138"/>
        <v>141634</v>
      </c>
      <c r="AV362" s="162"/>
      <c r="AW362" s="162">
        <f t="shared" si="139"/>
        <v>141634</v>
      </c>
    </row>
    <row r="363" spans="1:49" ht="16.5" customHeight="1">
      <c r="A363" s="191"/>
      <c r="B363" s="255">
        <v>80145</v>
      </c>
      <c r="C363" s="271"/>
      <c r="D363" s="271"/>
      <c r="E363" s="170"/>
      <c r="F363" s="170"/>
      <c r="G363" s="170"/>
      <c r="H363" s="170"/>
      <c r="I363" s="170"/>
      <c r="J363" s="170"/>
      <c r="K363" s="170"/>
      <c r="L363" s="170"/>
      <c r="M363" s="170"/>
      <c r="N363" s="170"/>
      <c r="O363" s="170"/>
      <c r="P363" s="209"/>
      <c r="Q363" s="170"/>
      <c r="R363" s="170"/>
      <c r="S363" s="170"/>
      <c r="T363" s="170"/>
      <c r="U363" s="170"/>
      <c r="V363" s="170"/>
      <c r="W363" s="170"/>
      <c r="X363" s="170"/>
      <c r="Y363" s="170"/>
      <c r="Z363" s="210"/>
      <c r="AA363" s="270"/>
      <c r="AB363" s="170"/>
      <c r="AC363" s="170"/>
      <c r="AD363" s="170"/>
      <c r="AE363" s="170"/>
      <c r="AF363" s="170"/>
      <c r="AG363" s="170"/>
      <c r="AH363" s="170"/>
      <c r="AI363" s="170"/>
      <c r="AJ363" s="170"/>
      <c r="AK363" s="170"/>
      <c r="AL363" s="210"/>
      <c r="AM363" s="170"/>
      <c r="AN363" s="170"/>
      <c r="AO363" s="170"/>
      <c r="AP363" s="152"/>
      <c r="AQ363" s="152"/>
      <c r="AR363" s="154"/>
      <c r="AS363" s="152"/>
      <c r="AT363" s="150"/>
      <c r="AU363" s="152"/>
      <c r="AV363" s="152"/>
      <c r="AW363" s="152"/>
    </row>
    <row r="364" spans="1:49" ht="16.5" customHeight="1">
      <c r="A364" s="191"/>
      <c r="B364" s="269" t="s">
        <v>424</v>
      </c>
      <c r="C364" s="208">
        <v>4170</v>
      </c>
      <c r="D364" s="174" t="s">
        <v>299</v>
      </c>
      <c r="E364" s="170"/>
      <c r="F364" s="170"/>
      <c r="G364" s="170"/>
      <c r="H364" s="170"/>
      <c r="I364" s="170"/>
      <c r="J364" s="170"/>
      <c r="K364" s="170"/>
      <c r="L364" s="170"/>
      <c r="M364" s="170"/>
      <c r="N364" s="170"/>
      <c r="O364" s="170"/>
      <c r="P364" s="209"/>
      <c r="Q364" s="170"/>
      <c r="R364" s="170"/>
      <c r="S364" s="170"/>
      <c r="T364" s="170"/>
      <c r="U364" s="170"/>
      <c r="V364" s="170"/>
      <c r="W364" s="170"/>
      <c r="X364" s="170"/>
      <c r="Y364" s="170"/>
      <c r="Z364" s="210"/>
      <c r="AA364" s="270"/>
      <c r="AB364" s="170"/>
      <c r="AC364" s="170"/>
      <c r="AD364" s="170"/>
      <c r="AE364" s="170"/>
      <c r="AF364" s="170"/>
      <c r="AG364" s="170"/>
      <c r="AH364" s="170"/>
      <c r="AI364" s="170"/>
      <c r="AJ364" s="170"/>
      <c r="AK364" s="170"/>
      <c r="AL364" s="210"/>
      <c r="AM364" s="170">
        <v>0</v>
      </c>
      <c r="AN364" s="170">
        <v>1200</v>
      </c>
      <c r="AO364" s="170">
        <v>1200</v>
      </c>
      <c r="AP364" s="152"/>
      <c r="AQ364" s="152">
        <f t="shared" si="130"/>
        <v>1200</v>
      </c>
      <c r="AR364" s="154"/>
      <c r="AS364" s="152">
        <f t="shared" si="135"/>
        <v>1200</v>
      </c>
      <c r="AT364" s="150"/>
      <c r="AU364" s="152">
        <f t="shared" si="138"/>
        <v>1200</v>
      </c>
      <c r="AV364" s="152"/>
      <c r="AW364" s="152">
        <f t="shared" si="139"/>
        <v>1200</v>
      </c>
    </row>
    <row r="365" spans="1:49" ht="16.5" customHeight="1">
      <c r="A365" s="191"/>
      <c r="B365" s="173"/>
      <c r="C365" s="209"/>
      <c r="D365" s="209"/>
      <c r="E365" s="170"/>
      <c r="F365" s="170"/>
      <c r="G365" s="170"/>
      <c r="H365" s="170"/>
      <c r="I365" s="170"/>
      <c r="J365" s="170"/>
      <c r="K365" s="170"/>
      <c r="L365" s="170"/>
      <c r="M365" s="170"/>
      <c r="N365" s="170"/>
      <c r="O365" s="170"/>
      <c r="P365" s="209"/>
      <c r="Q365" s="170"/>
      <c r="R365" s="170"/>
      <c r="S365" s="170"/>
      <c r="T365" s="170"/>
      <c r="U365" s="170"/>
      <c r="V365" s="170"/>
      <c r="W365" s="170"/>
      <c r="X365" s="170"/>
      <c r="Y365" s="170"/>
      <c r="Z365" s="210"/>
      <c r="AA365" s="270"/>
      <c r="AB365" s="170"/>
      <c r="AC365" s="170"/>
      <c r="AD365" s="170"/>
      <c r="AE365" s="170"/>
      <c r="AF365" s="170"/>
      <c r="AG365" s="170"/>
      <c r="AH365" s="170"/>
      <c r="AI365" s="170"/>
      <c r="AJ365" s="170"/>
      <c r="AK365" s="170"/>
      <c r="AL365" s="210"/>
      <c r="AM365" s="170"/>
      <c r="AN365" s="170"/>
      <c r="AO365" s="170"/>
      <c r="AP365" s="152"/>
      <c r="AQ365" s="152"/>
      <c r="AR365" s="154"/>
      <c r="AS365" s="152"/>
      <c r="AT365" s="150"/>
      <c r="AU365" s="152"/>
      <c r="AV365" s="152"/>
      <c r="AW365" s="152"/>
    </row>
    <row r="366" spans="1:49" ht="16.5" customHeight="1">
      <c r="A366" s="191"/>
      <c r="B366" s="263"/>
      <c r="C366" s="263"/>
      <c r="D366" s="263"/>
      <c r="E366" s="169"/>
      <c r="F366" s="169"/>
      <c r="G366" s="169"/>
      <c r="H366" s="169"/>
      <c r="I366" s="169"/>
      <c r="J366" s="169"/>
      <c r="K366" s="169"/>
      <c r="L366" s="169"/>
      <c r="M366" s="169"/>
      <c r="N366" s="152"/>
      <c r="O366" s="215"/>
      <c r="P366" s="150"/>
      <c r="Q366" s="215"/>
      <c r="R366" s="215"/>
      <c r="S366" s="215"/>
      <c r="T366" s="215"/>
      <c r="U366" s="215"/>
      <c r="V366" s="215"/>
      <c r="W366" s="215"/>
      <c r="X366" s="215"/>
      <c r="Y366" s="215"/>
      <c r="Z366" s="216"/>
      <c r="AA366" s="243"/>
      <c r="AB366" s="215"/>
      <c r="AC366" s="215"/>
      <c r="AD366" s="215"/>
      <c r="AE366" s="215"/>
      <c r="AF366" s="215"/>
      <c r="AG366" s="215"/>
      <c r="AH366" s="215"/>
      <c r="AI366" s="215"/>
      <c r="AJ366" s="215"/>
      <c r="AK366" s="215"/>
      <c r="AL366" s="216"/>
      <c r="AM366" s="215"/>
      <c r="AN366" s="215"/>
      <c r="AO366" s="215"/>
      <c r="AP366" s="152"/>
      <c r="AQ366" s="152"/>
      <c r="AR366" s="154"/>
      <c r="AS366" s="152"/>
      <c r="AT366" s="150"/>
      <c r="AU366" s="152"/>
      <c r="AV366" s="152"/>
      <c r="AW366" s="152"/>
    </row>
    <row r="367" spans="1:49" ht="16.5" customHeight="1">
      <c r="A367" s="191"/>
      <c r="B367" s="288" t="s">
        <v>425</v>
      </c>
      <c r="C367" s="288"/>
      <c r="D367" s="288"/>
      <c r="E367" s="169"/>
      <c r="F367" s="169"/>
      <c r="G367" s="169"/>
      <c r="H367" s="169"/>
      <c r="I367" s="169"/>
      <c r="J367" s="169"/>
      <c r="K367" s="169"/>
      <c r="L367" s="169"/>
      <c r="M367" s="169"/>
      <c r="N367" s="152"/>
      <c r="O367" s="215"/>
      <c r="P367" s="150"/>
      <c r="Q367" s="215"/>
      <c r="R367" s="215"/>
      <c r="S367" s="215"/>
      <c r="T367" s="215"/>
      <c r="U367" s="215"/>
      <c r="V367" s="215"/>
      <c r="W367" s="215"/>
      <c r="X367" s="215"/>
      <c r="Y367" s="215"/>
      <c r="Z367" s="216"/>
      <c r="AA367" s="243"/>
      <c r="AB367" s="215"/>
      <c r="AC367" s="215"/>
      <c r="AD367" s="215"/>
      <c r="AE367" s="215"/>
      <c r="AF367" s="215"/>
      <c r="AG367" s="215"/>
      <c r="AH367" s="215"/>
      <c r="AI367" s="215"/>
      <c r="AJ367" s="215"/>
      <c r="AK367" s="215"/>
      <c r="AL367" s="216"/>
      <c r="AM367" s="162">
        <v>0</v>
      </c>
      <c r="AN367" s="162">
        <f>SUM(AN363:AN366)</f>
        <v>1200</v>
      </c>
      <c r="AO367" s="162">
        <f>SUM(AO363:AO366)</f>
        <v>1200</v>
      </c>
      <c r="AP367" s="162"/>
      <c r="AQ367" s="162">
        <f t="shared" si="130"/>
        <v>1200</v>
      </c>
      <c r="AR367" s="164"/>
      <c r="AS367" s="162">
        <f t="shared" si="135"/>
        <v>1200</v>
      </c>
      <c r="AT367" s="163"/>
      <c r="AU367" s="162">
        <f t="shared" si="138"/>
        <v>1200</v>
      </c>
      <c r="AV367" s="162"/>
      <c r="AW367" s="162">
        <f t="shared" si="139"/>
        <v>1200</v>
      </c>
    </row>
    <row r="368" spans="1:49" ht="16.5" customHeight="1">
      <c r="A368" s="150"/>
      <c r="B368" s="197">
        <v>80146</v>
      </c>
      <c r="C368" s="227"/>
      <c r="D368" s="151"/>
      <c r="E368" s="151"/>
      <c r="F368" s="151"/>
      <c r="G368" s="151"/>
      <c r="H368" s="151"/>
      <c r="I368" s="151"/>
      <c r="J368" s="151">
        <v>180</v>
      </c>
      <c r="K368" s="151">
        <f>I368+J368</f>
        <v>180</v>
      </c>
      <c r="L368" s="151"/>
      <c r="M368" s="151">
        <f>K368+L368</f>
        <v>180</v>
      </c>
      <c r="N368" s="152"/>
      <c r="O368" s="152">
        <f>M368+N368</f>
        <v>180</v>
      </c>
      <c r="P368" s="150"/>
      <c r="Q368" s="152">
        <f>O368+P368</f>
        <v>180</v>
      </c>
      <c r="R368" s="152"/>
      <c r="S368" s="152">
        <f t="shared" si="128"/>
        <v>180</v>
      </c>
      <c r="T368" s="152">
        <v>830</v>
      </c>
      <c r="U368" s="152">
        <f>S368+T368</f>
        <v>1010</v>
      </c>
      <c r="V368" s="152"/>
      <c r="W368" s="152"/>
      <c r="X368" s="154"/>
      <c r="Y368" s="157"/>
      <c r="Z368" s="152"/>
      <c r="AA368" s="152"/>
      <c r="AB368" s="152"/>
      <c r="AC368" s="152"/>
      <c r="AD368" s="152"/>
      <c r="AE368" s="152"/>
      <c r="AF368" s="152"/>
      <c r="AG368" s="152"/>
      <c r="AH368" s="152"/>
      <c r="AI368" s="152"/>
      <c r="AJ368" s="152"/>
      <c r="AK368" s="152"/>
      <c r="AL368" s="154"/>
      <c r="AM368" s="152"/>
      <c r="AN368" s="152"/>
      <c r="AO368" s="152"/>
      <c r="AP368" s="152"/>
      <c r="AQ368" s="152"/>
      <c r="AR368" s="154"/>
      <c r="AS368" s="152"/>
      <c r="AT368" s="150"/>
      <c r="AU368" s="152"/>
      <c r="AV368" s="152"/>
      <c r="AW368" s="152"/>
    </row>
    <row r="369" spans="1:49" ht="16.5" customHeight="1">
      <c r="A369" s="150"/>
      <c r="B369" s="174" t="s">
        <v>426</v>
      </c>
      <c r="C369" s="228">
        <v>4700</v>
      </c>
      <c r="D369" s="176" t="s">
        <v>314</v>
      </c>
      <c r="E369" s="152">
        <v>77661</v>
      </c>
      <c r="F369" s="152">
        <v>-74200</v>
      </c>
      <c r="G369" s="152">
        <f>E369+F369</f>
        <v>3461</v>
      </c>
      <c r="H369" s="152"/>
      <c r="I369" s="152">
        <f>G369+H369</f>
        <v>3461</v>
      </c>
      <c r="J369" s="152">
        <v>-180</v>
      </c>
      <c r="K369" s="152">
        <f>I369+J369</f>
        <v>3281</v>
      </c>
      <c r="L369" s="152"/>
      <c r="M369" s="152">
        <f>K369+L369</f>
        <v>3281</v>
      </c>
      <c r="N369" s="152"/>
      <c r="O369" s="152">
        <f>M369+N369</f>
        <v>3281</v>
      </c>
      <c r="P369" s="150"/>
      <c r="Q369" s="152">
        <f>O369+P369</f>
        <v>3281</v>
      </c>
      <c r="R369" s="152"/>
      <c r="S369" s="152">
        <f t="shared" si="128"/>
        <v>3281</v>
      </c>
      <c r="T369" s="152">
        <v>-830</v>
      </c>
      <c r="U369" s="152">
        <f>S369+T369</f>
        <v>2451</v>
      </c>
      <c r="V369" s="152">
        <v>15</v>
      </c>
      <c r="W369" s="152">
        <v>80000</v>
      </c>
      <c r="X369" s="154"/>
      <c r="Y369" s="157">
        <f t="shared" si="143"/>
        <v>80000</v>
      </c>
      <c r="Z369" s="152">
        <v>-24000</v>
      </c>
      <c r="AA369" s="152">
        <f t="shared" si="144"/>
        <v>56000</v>
      </c>
      <c r="AB369" s="152"/>
      <c r="AC369" s="152">
        <f t="shared" si="140"/>
        <v>56000</v>
      </c>
      <c r="AD369" s="152"/>
      <c r="AE369" s="152">
        <f t="shared" si="145"/>
        <v>56000</v>
      </c>
      <c r="AF369" s="152"/>
      <c r="AG369" s="152">
        <f t="shared" si="146"/>
        <v>56000</v>
      </c>
      <c r="AH369" s="152"/>
      <c r="AI369" s="152">
        <f t="shared" si="142"/>
        <v>56000</v>
      </c>
      <c r="AJ369" s="152"/>
      <c r="AK369" s="152">
        <f>AI369+AJ369</f>
        <v>56000</v>
      </c>
      <c r="AL369" s="154"/>
      <c r="AM369" s="152">
        <f t="shared" si="136"/>
        <v>56000</v>
      </c>
      <c r="AN369" s="152"/>
      <c r="AO369" s="152">
        <f t="shared" si="137"/>
        <v>56000</v>
      </c>
      <c r="AP369" s="152"/>
      <c r="AQ369" s="152">
        <f t="shared" si="130"/>
        <v>56000</v>
      </c>
      <c r="AR369" s="154"/>
      <c r="AS369" s="152">
        <f t="shared" si="135"/>
        <v>56000</v>
      </c>
      <c r="AT369" s="150"/>
      <c r="AU369" s="152">
        <f t="shared" si="138"/>
        <v>56000</v>
      </c>
      <c r="AV369" s="152">
        <v>-800</v>
      </c>
      <c r="AW369" s="152">
        <f t="shared" si="139"/>
        <v>55200</v>
      </c>
    </row>
    <row r="370" spans="1:49" ht="16.5" customHeight="1">
      <c r="A370" s="150"/>
      <c r="B370" s="174" t="s">
        <v>427</v>
      </c>
      <c r="C370" s="228">
        <v>4300</v>
      </c>
      <c r="D370" s="174" t="s">
        <v>284</v>
      </c>
      <c r="E370" s="152"/>
      <c r="F370" s="152"/>
      <c r="G370" s="152"/>
      <c r="H370" s="152"/>
      <c r="I370" s="152"/>
      <c r="J370" s="152"/>
      <c r="K370" s="152"/>
      <c r="L370" s="152"/>
      <c r="M370" s="152"/>
      <c r="N370" s="152"/>
      <c r="O370" s="152"/>
      <c r="P370" s="150"/>
      <c r="Q370" s="152"/>
      <c r="R370" s="152"/>
      <c r="S370" s="152"/>
      <c r="T370" s="152"/>
      <c r="U370" s="152"/>
      <c r="V370" s="152"/>
      <c r="W370" s="152"/>
      <c r="X370" s="154"/>
      <c r="Y370" s="157">
        <v>0</v>
      </c>
      <c r="Z370" s="152">
        <v>15000</v>
      </c>
      <c r="AA370" s="152">
        <v>15000</v>
      </c>
      <c r="AB370" s="152"/>
      <c r="AC370" s="152">
        <f t="shared" si="140"/>
        <v>15000</v>
      </c>
      <c r="AD370" s="152"/>
      <c r="AE370" s="152">
        <f t="shared" si="145"/>
        <v>15000</v>
      </c>
      <c r="AF370" s="152"/>
      <c r="AG370" s="152">
        <f t="shared" si="146"/>
        <v>15000</v>
      </c>
      <c r="AH370" s="152"/>
      <c r="AI370" s="152">
        <f t="shared" si="142"/>
        <v>15000</v>
      </c>
      <c r="AJ370" s="152"/>
      <c r="AK370" s="152">
        <f>AI370+AJ370</f>
        <v>15000</v>
      </c>
      <c r="AL370" s="154"/>
      <c r="AM370" s="152">
        <f t="shared" si="136"/>
        <v>15000</v>
      </c>
      <c r="AN370" s="152"/>
      <c r="AO370" s="152">
        <f t="shared" si="137"/>
        <v>15000</v>
      </c>
      <c r="AP370" s="152"/>
      <c r="AQ370" s="152">
        <f t="shared" si="130"/>
        <v>15000</v>
      </c>
      <c r="AR370" s="154"/>
      <c r="AS370" s="152">
        <f t="shared" si="135"/>
        <v>15000</v>
      </c>
      <c r="AT370" s="150"/>
      <c r="AU370" s="152">
        <f t="shared" si="138"/>
        <v>15000</v>
      </c>
      <c r="AV370" s="152"/>
      <c r="AW370" s="152">
        <f t="shared" si="139"/>
        <v>15000</v>
      </c>
    </row>
    <row r="371" spans="1:49" ht="16.5" customHeight="1">
      <c r="A371" s="150"/>
      <c r="B371" s="174"/>
      <c r="C371" s="141"/>
      <c r="D371" s="201"/>
      <c r="E371" s="152"/>
      <c r="F371" s="152"/>
      <c r="G371" s="152"/>
      <c r="H371" s="152">
        <v>26000</v>
      </c>
      <c r="I371" s="152">
        <f>G371+H371</f>
        <v>26000</v>
      </c>
      <c r="J371" s="152"/>
      <c r="K371" s="152">
        <f>I371+J371</f>
        <v>26000</v>
      </c>
      <c r="L371" s="152"/>
      <c r="M371" s="152">
        <f>K371+L371</f>
        <v>26000</v>
      </c>
      <c r="N371" s="152"/>
      <c r="O371" s="152">
        <f>M371+N371</f>
        <v>26000</v>
      </c>
      <c r="P371" s="150"/>
      <c r="Q371" s="152">
        <f>O371+P371</f>
        <v>26000</v>
      </c>
      <c r="R371" s="152"/>
      <c r="S371" s="152">
        <f t="shared" si="128"/>
        <v>26000</v>
      </c>
      <c r="T371" s="152">
        <v>-1380</v>
      </c>
      <c r="U371" s="152">
        <f>S371+T371</f>
        <v>24620</v>
      </c>
      <c r="V371" s="152">
        <v>-184</v>
      </c>
      <c r="W371" s="152"/>
      <c r="X371" s="154"/>
      <c r="Y371" s="157"/>
      <c r="Z371" s="152"/>
      <c r="AA371" s="152"/>
      <c r="AB371" s="152"/>
      <c r="AC371" s="152"/>
      <c r="AD371" s="152"/>
      <c r="AE371" s="152"/>
      <c r="AF371" s="152"/>
      <c r="AG371" s="152"/>
      <c r="AH371" s="152"/>
      <c r="AI371" s="152"/>
      <c r="AJ371" s="152"/>
      <c r="AK371" s="152"/>
      <c r="AL371" s="154"/>
      <c r="AM371" s="152"/>
      <c r="AN371" s="152"/>
      <c r="AO371" s="152"/>
      <c r="AP371" s="152"/>
      <c r="AQ371" s="152"/>
      <c r="AR371" s="154"/>
      <c r="AS371" s="152"/>
      <c r="AT371" s="150"/>
      <c r="AU371" s="152"/>
      <c r="AV371" s="152"/>
      <c r="AW371" s="152"/>
    </row>
    <row r="372" spans="1:49" ht="16.5" customHeight="1">
      <c r="A372" s="263"/>
      <c r="B372" s="234" t="s">
        <v>428</v>
      </c>
      <c r="C372" s="234"/>
      <c r="D372" s="207"/>
      <c r="E372" s="161">
        <f aca="true" t="shared" si="154" ref="E372:K372">SUM(E368:E371)</f>
        <v>77661</v>
      </c>
      <c r="F372" s="161">
        <f t="shared" si="154"/>
        <v>-74200</v>
      </c>
      <c r="G372" s="161">
        <f t="shared" si="154"/>
        <v>3461</v>
      </c>
      <c r="H372" s="161">
        <f t="shared" si="154"/>
        <v>26000</v>
      </c>
      <c r="I372" s="161">
        <f t="shared" si="154"/>
        <v>29461</v>
      </c>
      <c r="J372" s="161">
        <f t="shared" si="154"/>
        <v>0</v>
      </c>
      <c r="K372" s="161">
        <f t="shared" si="154"/>
        <v>29461</v>
      </c>
      <c r="L372" s="161"/>
      <c r="M372" s="161">
        <f>SUM(M368:M371)</f>
        <v>29461</v>
      </c>
      <c r="N372" s="253"/>
      <c r="O372" s="162">
        <f>M372+N372</f>
        <v>29461</v>
      </c>
      <c r="P372" s="252"/>
      <c r="Q372" s="162">
        <f>O372+P372</f>
        <v>29461</v>
      </c>
      <c r="R372" s="162">
        <v>0</v>
      </c>
      <c r="S372" s="162">
        <f>Q372+R372</f>
        <v>29461</v>
      </c>
      <c r="T372" s="162">
        <f>SUM(T368:T371)</f>
        <v>-1380</v>
      </c>
      <c r="U372" s="162">
        <f>SUM(U368:U371)</f>
        <v>28081</v>
      </c>
      <c r="V372" s="162">
        <f>SUM(V368:V371)</f>
        <v>-169</v>
      </c>
      <c r="W372" s="162">
        <f>SUM(W368:W371)</f>
        <v>80000</v>
      </c>
      <c r="X372" s="162"/>
      <c r="Y372" s="164">
        <f t="shared" si="143"/>
        <v>80000</v>
      </c>
      <c r="Z372" s="162">
        <f>SUM(Z368:Z371)</f>
        <v>-9000</v>
      </c>
      <c r="AA372" s="162">
        <f>SUM(AA369:AA371)</f>
        <v>71000</v>
      </c>
      <c r="AB372" s="162"/>
      <c r="AC372" s="162">
        <f t="shared" si="140"/>
        <v>71000</v>
      </c>
      <c r="AD372" s="162"/>
      <c r="AE372" s="162">
        <f t="shared" si="145"/>
        <v>71000</v>
      </c>
      <c r="AF372" s="162"/>
      <c r="AG372" s="162">
        <f t="shared" si="146"/>
        <v>71000</v>
      </c>
      <c r="AH372" s="162"/>
      <c r="AI372" s="162">
        <f t="shared" si="142"/>
        <v>71000</v>
      </c>
      <c r="AJ372" s="162"/>
      <c r="AK372" s="162">
        <f>AI372+AJ372</f>
        <v>71000</v>
      </c>
      <c r="AL372" s="164"/>
      <c r="AM372" s="162">
        <f t="shared" si="136"/>
        <v>71000</v>
      </c>
      <c r="AN372" s="162"/>
      <c r="AO372" s="162">
        <f t="shared" si="137"/>
        <v>71000</v>
      </c>
      <c r="AP372" s="162"/>
      <c r="AQ372" s="162">
        <f t="shared" si="130"/>
        <v>71000</v>
      </c>
      <c r="AR372" s="164"/>
      <c r="AS372" s="162">
        <f t="shared" si="135"/>
        <v>71000</v>
      </c>
      <c r="AT372" s="163"/>
      <c r="AU372" s="162">
        <f t="shared" si="138"/>
        <v>71000</v>
      </c>
      <c r="AV372" s="162">
        <f>SUM(AV368:AV371)</f>
        <v>-800</v>
      </c>
      <c r="AW372" s="162">
        <f t="shared" si="139"/>
        <v>70200</v>
      </c>
    </row>
    <row r="373" spans="1:49" ht="25.5" customHeight="1">
      <c r="A373" s="158" t="s">
        <v>191</v>
      </c>
      <c r="B373" s="196"/>
      <c r="C373" s="160"/>
      <c r="D373" s="192"/>
      <c r="E373" s="190" t="e">
        <f>E372+E362+#REF!+#REF!+#REF!+#REF!+#REF!+#REF!+#REF!+#REF!+#REF!+#REF!</f>
        <v>#REF!</v>
      </c>
      <c r="F373" s="190" t="e">
        <f>F372+F362+#REF!+#REF!+#REF!+#REF!+#REF!+#REF!+#REF!+#REF!+#REF!+#REF!</f>
        <v>#REF!</v>
      </c>
      <c r="G373" s="190" t="e">
        <f>G372+G362+#REF!+#REF!+#REF!+#REF!+#REF!+#REF!+#REF!+#REF!+#REF!+#REF!+#REF!</f>
        <v>#REF!</v>
      </c>
      <c r="H373" s="190" t="e">
        <f>H372+H362+#REF!+#REF!+#REF!+#REF!+#REF!+#REF!+#REF!+#REF!+#REF!+#REF!</f>
        <v>#REF!</v>
      </c>
      <c r="I373" s="190" t="e">
        <f>I372+I362+#REF!+#REF!+#REF!+#REF!+#REF!+#REF!+#REF!+#REF!+#REF!+#REF!+#REF!</f>
        <v>#REF!</v>
      </c>
      <c r="J373" s="190" t="e">
        <f>J372+J362+#REF!+#REF!+#REF!+#REF!+#REF!+#REF!+#REF!+#REF!+#REF!+#REF!</f>
        <v>#REF!</v>
      </c>
      <c r="K373" s="190" t="e">
        <f>K372+K362+#REF!+#REF!+#REF!+#REF!+#REF!+#REF!+#REF!+#REF!+#REF!+#REF!+#REF!</f>
        <v>#REF!</v>
      </c>
      <c r="L373" s="190" t="e">
        <f>L372+L362+#REF!+#REF!+#REF!+#REF!+#REF!+#REF!+#REF!+#REF!+#REF!+#REF!</f>
        <v>#REF!</v>
      </c>
      <c r="M373" s="190" t="e">
        <f>M372+M362+#REF!+#REF!+#REF!+#REF!+#REF!+#REF!+#REF!+#REF!+#REF!+#REF!+#REF!+#REF!</f>
        <v>#REF!</v>
      </c>
      <c r="N373" s="190" t="e">
        <f>N372+N362+#REF!+#REF!+#REF!+#REF!+#REF!+#REF!+#REF!+#REF!+#REF!+#REF!+#REF!+#REF!</f>
        <v>#REF!</v>
      </c>
      <c r="O373" s="190" t="e">
        <f>O372+O362+#REF!+#REF!+#REF!+#REF!+#REF!+#REF!+#REF!+#REF!+#REF!+#REF!+#REF!+#REF!</f>
        <v>#REF!</v>
      </c>
      <c r="P373" s="190" t="e">
        <f>P372+P362+#REF!+#REF!+#REF!+#REF!+#REF!+#REF!+#REF!+#REF!+#REF!+#REF!+#REF!+#REF!</f>
        <v>#REF!</v>
      </c>
      <c r="Q373" s="190" t="e">
        <f>Q372+Q362+#REF!+#REF!+#REF!+#REF!+#REF!+#REF!+#REF!+#REF!+#REF!+#REF!+#REF!+#REF!</f>
        <v>#REF!</v>
      </c>
      <c r="R373" s="190" t="e">
        <f>R372+R362+#REF!+#REF!+#REF!+#REF!+#REF!+#REF!+#REF!+#REF!+#REF!+#REF!+#REF!+#REF!</f>
        <v>#REF!</v>
      </c>
      <c r="S373" s="162" t="e">
        <f>Q373+R373</f>
        <v>#REF!</v>
      </c>
      <c r="T373" s="162" t="e">
        <f>T372+T362+#REF!+#REF!+#REF!+#REF!+#REF!+#REF!+#REF!+#REF!+#REF!+#REF!+#REF!</f>
        <v>#REF!</v>
      </c>
      <c r="U373" s="162" t="e">
        <f>U372+U362+#REF!+#REF!+#REF!+#REF!+#REF!+#REF!+#REF!+#REF!+#REF!+#REF!+#REF!+#REF!</f>
        <v>#REF!</v>
      </c>
      <c r="V373" s="162" t="e">
        <f>V372+V362+#REF!+#REF!+#REF!+#REF!+#REF!+#REF!+#REF!+#REF!+#REF!+#REF!+#REF!+#REF!</f>
        <v>#REF!</v>
      </c>
      <c r="W373" s="162">
        <f>W372+W362+W358+W349+W332+W304+W280+W257+W247+W230</f>
        <v>16596424</v>
      </c>
      <c r="X373" s="162">
        <f>X372+X362+X358+X349+X332+X304+X280+X257+X247+X230</f>
        <v>0</v>
      </c>
      <c r="Y373" s="164">
        <f t="shared" si="143"/>
        <v>16596424</v>
      </c>
      <c r="Z373" s="162">
        <f>Z372+Z362+Z358+Z349+Z332+Z304+Z280+Z257+Z247+Z230</f>
        <v>-500</v>
      </c>
      <c r="AA373" s="162">
        <f t="shared" si="144"/>
        <v>16595924</v>
      </c>
      <c r="AB373" s="162">
        <f>AB372+AB362+AB358+AB349+AB332+AB304+AB280+AB257+AB247+AB230</f>
        <v>20000</v>
      </c>
      <c r="AC373" s="162">
        <f>AC372+AC362+AC358+AC349+AC332+AC304+AC280+AC257+AC247+AC230</f>
        <v>16615924</v>
      </c>
      <c r="AD373" s="162"/>
      <c r="AE373" s="162">
        <f t="shared" si="145"/>
        <v>16615924</v>
      </c>
      <c r="AF373" s="162">
        <f>AF372+AF362+AF358+AF349+AF332+AF304+AF280+AF257+AF247+AF230</f>
        <v>2482407</v>
      </c>
      <c r="AG373" s="162">
        <f>AG372+AG362+AG358+AG349+AG332+AG304+AG280+AG257+AG247+AG230</f>
        <v>20027581</v>
      </c>
      <c r="AH373" s="162"/>
      <c r="AI373" s="162">
        <f t="shared" si="142"/>
        <v>20027581</v>
      </c>
      <c r="AJ373" s="162"/>
      <c r="AK373" s="162">
        <f>AK372+AK362+AK358+AK349+AK332+AK304+AK280+AK257+AK247+AK230</f>
        <v>19927581</v>
      </c>
      <c r="AL373" s="164">
        <f>AL372+AL362+AL358+AL349+AL332+AL304+AL280+AL257+AL247+AL230</f>
        <v>120000</v>
      </c>
      <c r="AM373" s="162">
        <f t="shared" si="136"/>
        <v>20047581</v>
      </c>
      <c r="AN373" s="162">
        <f>AN372+AN367+AN362+AN358+AN349+AN332+AN304+AN280+AN257+AN247+AN230</f>
        <v>553409</v>
      </c>
      <c r="AO373" s="162">
        <f t="shared" si="137"/>
        <v>20600990</v>
      </c>
      <c r="AP373" s="162">
        <f>AP372+AP367+AP362+AP358+AP349+AP332+AP304+AP280+AP257+AP247+AP230</f>
        <v>97000</v>
      </c>
      <c r="AQ373" s="162">
        <f>AQ372+AQ367+AQ362+AQ358+AQ349+AQ332+AQ304+AQ280+AQ257+AQ247+AQ230</f>
        <v>20778090</v>
      </c>
      <c r="AR373" s="164">
        <f>AR372+AR367+AR362+AR358+AR349+AR332+AR304+AR280+AR257+AR247+AR230</f>
        <v>10248</v>
      </c>
      <c r="AS373" s="162">
        <f>AS372+AS367+AS362+AS358+AS349+AS332+AS304+AS280+AS257+AS247+AS230</f>
        <v>20788338</v>
      </c>
      <c r="AT373" s="163"/>
      <c r="AU373" s="162">
        <f>AU372+AU367+AU362+AU358+AU349+AU332+AU304+AU280+AU257+AU247+AU230</f>
        <v>20788338</v>
      </c>
      <c r="AV373" s="162">
        <f>AV372+AV367+AV362+AV358+AV349+AV332+AV304+AV280+AV257+AV247+AV230</f>
        <v>125106</v>
      </c>
      <c r="AW373" s="162">
        <f t="shared" si="139"/>
        <v>20913444</v>
      </c>
    </row>
    <row r="374" spans="1:49" ht="16.5" customHeight="1">
      <c r="A374" s="167">
        <v>851</v>
      </c>
      <c r="B374" s="197">
        <v>85111</v>
      </c>
      <c r="C374" s="167"/>
      <c r="D374" s="151"/>
      <c r="E374" s="151"/>
      <c r="F374" s="151"/>
      <c r="G374" s="151"/>
      <c r="H374" s="151"/>
      <c r="I374" s="151"/>
      <c r="J374" s="151"/>
      <c r="K374" s="151"/>
      <c r="L374" s="151"/>
      <c r="M374" s="151"/>
      <c r="N374" s="153"/>
      <c r="O374" s="153"/>
      <c r="P374" s="151"/>
      <c r="Q374" s="153"/>
      <c r="R374" s="153"/>
      <c r="S374" s="153"/>
      <c r="T374" s="153"/>
      <c r="U374" s="153"/>
      <c r="V374" s="153"/>
      <c r="W374" s="153"/>
      <c r="X374" s="154"/>
      <c r="Y374" s="157"/>
      <c r="Z374" s="152"/>
      <c r="AA374" s="152"/>
      <c r="AB374" s="152"/>
      <c r="AC374" s="152"/>
      <c r="AD374" s="152"/>
      <c r="AE374" s="152"/>
      <c r="AF374" s="152"/>
      <c r="AG374" s="152"/>
      <c r="AH374" s="152"/>
      <c r="AI374" s="152"/>
      <c r="AJ374" s="152"/>
      <c r="AK374" s="152"/>
      <c r="AL374" s="154"/>
      <c r="AM374" s="152"/>
      <c r="AN374" s="152"/>
      <c r="AO374" s="152"/>
      <c r="AP374" s="152"/>
      <c r="AQ374" s="152"/>
      <c r="AR374" s="154"/>
      <c r="AS374" s="152"/>
      <c r="AT374" s="150"/>
      <c r="AU374" s="152"/>
      <c r="AV374" s="152"/>
      <c r="AW374" s="152"/>
    </row>
    <row r="375" spans="1:49" ht="18" customHeight="1">
      <c r="A375" s="289" t="s">
        <v>192</v>
      </c>
      <c r="B375" s="290" t="s">
        <v>429</v>
      </c>
      <c r="C375" s="179">
        <v>6050</v>
      </c>
      <c r="D375" s="177" t="s">
        <v>412</v>
      </c>
      <c r="E375" s="180">
        <v>300000</v>
      </c>
      <c r="F375" s="180">
        <v>300000</v>
      </c>
      <c r="G375" s="180">
        <f>E375+F375</f>
        <v>600000</v>
      </c>
      <c r="H375" s="180">
        <v>100000</v>
      </c>
      <c r="I375" s="180">
        <f>G375+H375</f>
        <v>700000</v>
      </c>
      <c r="J375" s="180"/>
      <c r="K375" s="180">
        <f>I375+J375</f>
        <v>700000</v>
      </c>
      <c r="L375" s="291" t="s">
        <v>430</v>
      </c>
      <c r="M375" s="180">
        <v>12000000</v>
      </c>
      <c r="N375" s="152"/>
      <c r="O375" s="152">
        <f>M375+N375</f>
        <v>12000000</v>
      </c>
      <c r="P375" s="150"/>
      <c r="Q375" s="152">
        <f>O375+P375</f>
        <v>12000000</v>
      </c>
      <c r="R375" s="152"/>
      <c r="S375" s="152">
        <f>Q375+R375</f>
        <v>12000000</v>
      </c>
      <c r="T375" s="152"/>
      <c r="U375" s="152">
        <f>S375+T375</f>
        <v>12000000</v>
      </c>
      <c r="V375" s="152"/>
      <c r="W375" s="902">
        <v>50000</v>
      </c>
      <c r="X375" s="154">
        <v>7491034</v>
      </c>
      <c r="Y375" s="905">
        <f>W375+X375+X376</f>
        <v>7741034</v>
      </c>
      <c r="Z375" s="152"/>
      <c r="AA375" s="152">
        <f t="shared" si="144"/>
        <v>7741034</v>
      </c>
      <c r="AB375" s="152"/>
      <c r="AC375" s="152">
        <f t="shared" si="140"/>
        <v>7741034</v>
      </c>
      <c r="AD375" s="152"/>
      <c r="AE375" s="152">
        <f t="shared" si="145"/>
        <v>7741034</v>
      </c>
      <c r="AF375" s="152"/>
      <c r="AG375" s="152">
        <f t="shared" si="146"/>
        <v>7741034</v>
      </c>
      <c r="AH375" s="152"/>
      <c r="AI375" s="152">
        <f t="shared" si="142"/>
        <v>7741034</v>
      </c>
      <c r="AJ375" s="152"/>
      <c r="AK375" s="152">
        <f>AI375+AJ375</f>
        <v>7741034</v>
      </c>
      <c r="AL375" s="154">
        <v>-50000</v>
      </c>
      <c r="AM375" s="152">
        <f t="shared" si="136"/>
        <v>7691034</v>
      </c>
      <c r="AN375" s="152"/>
      <c r="AO375" s="152">
        <f t="shared" si="137"/>
        <v>7691034</v>
      </c>
      <c r="AP375" s="152"/>
      <c r="AQ375" s="152">
        <f t="shared" si="130"/>
        <v>7691034</v>
      </c>
      <c r="AR375" s="154">
        <v>55356</v>
      </c>
      <c r="AS375" s="152">
        <f t="shared" si="135"/>
        <v>7746390</v>
      </c>
      <c r="AT375" s="150"/>
      <c r="AU375" s="152">
        <f t="shared" si="138"/>
        <v>7746390</v>
      </c>
      <c r="AV375" s="152"/>
      <c r="AW375" s="152">
        <f t="shared" si="139"/>
        <v>7746390</v>
      </c>
    </row>
    <row r="376" spans="1:49" ht="18" customHeight="1">
      <c r="A376" s="289"/>
      <c r="B376" s="290"/>
      <c r="C376" s="179"/>
      <c r="D376" s="176" t="s">
        <v>431</v>
      </c>
      <c r="E376" s="180"/>
      <c r="F376" s="180"/>
      <c r="G376" s="180"/>
      <c r="H376" s="180"/>
      <c r="I376" s="180"/>
      <c r="J376" s="180"/>
      <c r="K376" s="180"/>
      <c r="L376" s="292"/>
      <c r="M376" s="180"/>
      <c r="N376" s="152"/>
      <c r="O376" s="152"/>
      <c r="P376" s="150"/>
      <c r="Q376" s="152"/>
      <c r="R376" s="152"/>
      <c r="S376" s="152"/>
      <c r="T376" s="152"/>
      <c r="U376" s="152"/>
      <c r="V376" s="152"/>
      <c r="W376" s="902"/>
      <c r="X376" s="154">
        <v>200000</v>
      </c>
      <c r="Y376" s="905"/>
      <c r="Z376" s="152"/>
      <c r="AA376" s="152"/>
      <c r="AB376" s="152"/>
      <c r="AC376" s="152"/>
      <c r="AD376" s="152"/>
      <c r="AE376" s="152"/>
      <c r="AF376" s="152"/>
      <c r="AG376" s="152"/>
      <c r="AH376" s="152"/>
      <c r="AI376" s="152"/>
      <c r="AJ376" s="152"/>
      <c r="AK376" s="152"/>
      <c r="AL376" s="154"/>
      <c r="AM376" s="152"/>
      <c r="AN376" s="152"/>
      <c r="AO376" s="152"/>
      <c r="AP376" s="152"/>
      <c r="AQ376" s="152"/>
      <c r="AR376" s="154"/>
      <c r="AS376" s="152"/>
      <c r="AT376" s="150"/>
      <c r="AU376" s="152"/>
      <c r="AV376" s="152"/>
      <c r="AW376" s="152"/>
    </row>
    <row r="377" spans="1:49" ht="16.5" customHeight="1">
      <c r="A377" s="156"/>
      <c r="B377" s="174"/>
      <c r="C377" s="149"/>
      <c r="E377" s="150"/>
      <c r="F377" s="150"/>
      <c r="G377" s="150"/>
      <c r="H377" s="150"/>
      <c r="I377" s="150"/>
      <c r="J377" s="150"/>
      <c r="K377" s="150"/>
      <c r="L377" s="150"/>
      <c r="M377" s="150"/>
      <c r="N377" s="152"/>
      <c r="O377" s="152"/>
      <c r="P377" s="150"/>
      <c r="Q377" s="152"/>
      <c r="R377" s="152"/>
      <c r="S377" s="152"/>
      <c r="T377" s="152"/>
      <c r="U377" s="152"/>
      <c r="V377" s="152"/>
      <c r="W377" s="152"/>
      <c r="X377" s="154"/>
      <c r="Y377" s="157"/>
      <c r="Z377" s="152"/>
      <c r="AA377" s="152"/>
      <c r="AB377" s="152"/>
      <c r="AC377" s="152"/>
      <c r="AD377" s="152"/>
      <c r="AE377" s="152"/>
      <c r="AF377" s="152"/>
      <c r="AG377" s="152"/>
      <c r="AH377" s="152"/>
      <c r="AI377" s="152"/>
      <c r="AJ377" s="152"/>
      <c r="AK377" s="152"/>
      <c r="AL377" s="154"/>
      <c r="AM377" s="152"/>
      <c r="AN377" s="152"/>
      <c r="AO377" s="152"/>
      <c r="AP377" s="152"/>
      <c r="AQ377" s="152"/>
      <c r="AR377" s="154"/>
      <c r="AS377" s="152"/>
      <c r="AT377" s="150"/>
      <c r="AU377" s="152"/>
      <c r="AV377" s="152"/>
      <c r="AW377" s="152"/>
    </row>
    <row r="378" spans="1:49" ht="16.5" customHeight="1">
      <c r="A378" s="156"/>
      <c r="B378" s="174"/>
      <c r="C378" s="149">
        <v>2560</v>
      </c>
      <c r="D378" s="233" t="s">
        <v>432</v>
      </c>
      <c r="E378" s="150"/>
      <c r="F378" s="150"/>
      <c r="G378" s="150"/>
      <c r="H378" s="150"/>
      <c r="I378" s="150"/>
      <c r="J378" s="150"/>
      <c r="K378" s="150"/>
      <c r="L378" s="150"/>
      <c r="M378" s="150"/>
      <c r="N378" s="152"/>
      <c r="O378" s="152"/>
      <c r="P378" s="150"/>
      <c r="Q378" s="152"/>
      <c r="R378" s="152"/>
      <c r="S378" s="152"/>
      <c r="T378" s="152"/>
      <c r="U378" s="152"/>
      <c r="V378" s="152"/>
      <c r="W378" s="152">
        <v>200000</v>
      </c>
      <c r="X378" s="154"/>
      <c r="Y378" s="157">
        <f t="shared" si="143"/>
        <v>200000</v>
      </c>
      <c r="Z378" s="152"/>
      <c r="AA378" s="152">
        <f t="shared" si="144"/>
        <v>200000</v>
      </c>
      <c r="AB378" s="152"/>
      <c r="AC378" s="152">
        <f t="shared" si="140"/>
        <v>200000</v>
      </c>
      <c r="AD378" s="152"/>
      <c r="AE378" s="902">
        <f t="shared" si="145"/>
        <v>200000</v>
      </c>
      <c r="AF378" s="152">
        <v>-200000</v>
      </c>
      <c r="AG378" s="902">
        <f>AE378+AF379+AF378</f>
        <v>30000</v>
      </c>
      <c r="AH378" s="152"/>
      <c r="AI378" s="152">
        <f t="shared" si="142"/>
        <v>30000</v>
      </c>
      <c r="AJ378" s="152"/>
      <c r="AK378" s="152">
        <f>AI378+AJ378</f>
        <v>30000</v>
      </c>
      <c r="AL378" s="154">
        <v>60000</v>
      </c>
      <c r="AM378" s="152">
        <f t="shared" si="136"/>
        <v>90000</v>
      </c>
      <c r="AN378" s="152">
        <v>49000</v>
      </c>
      <c r="AO378" s="152">
        <f t="shared" si="137"/>
        <v>139000</v>
      </c>
      <c r="AP378" s="152"/>
      <c r="AQ378" s="152">
        <f t="shared" si="130"/>
        <v>139000</v>
      </c>
      <c r="AR378" s="154"/>
      <c r="AS378" s="152">
        <f t="shared" si="135"/>
        <v>139000</v>
      </c>
      <c r="AT378" s="150"/>
      <c r="AU378" s="152">
        <f t="shared" si="138"/>
        <v>139000</v>
      </c>
      <c r="AV378" s="152">
        <v>42907</v>
      </c>
      <c r="AW378" s="152">
        <f t="shared" si="139"/>
        <v>181907</v>
      </c>
    </row>
    <row r="379" spans="1:49" ht="16.5" customHeight="1">
      <c r="A379" s="156"/>
      <c r="B379" s="174"/>
      <c r="C379" s="149"/>
      <c r="D379" s="181" t="s">
        <v>433</v>
      </c>
      <c r="E379" s="150"/>
      <c r="F379" s="150"/>
      <c r="G379" s="150"/>
      <c r="H379" s="150"/>
      <c r="I379" s="150"/>
      <c r="J379" s="150"/>
      <c r="K379" s="150"/>
      <c r="L379" s="150"/>
      <c r="M379" s="150"/>
      <c r="N379" s="152"/>
      <c r="O379" s="152"/>
      <c r="P379" s="150"/>
      <c r="Q379" s="152"/>
      <c r="R379" s="152"/>
      <c r="S379" s="152"/>
      <c r="T379" s="152"/>
      <c r="U379" s="152"/>
      <c r="V379" s="152"/>
      <c r="W379" s="152"/>
      <c r="X379" s="154"/>
      <c r="Y379" s="157"/>
      <c r="Z379" s="152"/>
      <c r="AA379" s="152"/>
      <c r="AB379" s="152"/>
      <c r="AC379" s="152"/>
      <c r="AD379" s="152"/>
      <c r="AE379" s="902"/>
      <c r="AF379" s="152">
        <v>30000</v>
      </c>
      <c r="AG379" s="902"/>
      <c r="AH379" s="152"/>
      <c r="AI379" s="152"/>
      <c r="AJ379" s="152"/>
      <c r="AK379" s="152"/>
      <c r="AL379" s="154"/>
      <c r="AM379" s="152"/>
      <c r="AN379" s="152"/>
      <c r="AO379" s="152"/>
      <c r="AP379" s="152"/>
      <c r="AQ379" s="152"/>
      <c r="AR379" s="154"/>
      <c r="AS379" s="152"/>
      <c r="AT379" s="150"/>
      <c r="AU379" s="152"/>
      <c r="AV379" s="152"/>
      <c r="AW379" s="152"/>
    </row>
    <row r="380" spans="1:49" ht="16.5" customHeight="1">
      <c r="A380" s="156"/>
      <c r="B380" s="174"/>
      <c r="C380" s="149"/>
      <c r="D380" s="181" t="s">
        <v>434</v>
      </c>
      <c r="E380" s="150"/>
      <c r="F380" s="150"/>
      <c r="G380" s="150"/>
      <c r="H380" s="150"/>
      <c r="I380" s="150"/>
      <c r="J380" s="150"/>
      <c r="K380" s="150"/>
      <c r="L380" s="150"/>
      <c r="M380" s="150"/>
      <c r="N380" s="152"/>
      <c r="O380" s="152"/>
      <c r="P380" s="150"/>
      <c r="Q380" s="152"/>
      <c r="R380" s="152"/>
      <c r="S380" s="152"/>
      <c r="T380" s="152"/>
      <c r="U380" s="152"/>
      <c r="V380" s="152"/>
      <c r="W380" s="152"/>
      <c r="X380" s="154"/>
      <c r="Y380" s="157"/>
      <c r="Z380" s="152"/>
      <c r="AA380" s="152"/>
      <c r="AB380" s="152"/>
      <c r="AC380" s="152"/>
      <c r="AD380" s="152"/>
      <c r="AE380" s="152"/>
      <c r="AF380" s="152"/>
      <c r="AG380" s="152"/>
      <c r="AH380" s="152"/>
      <c r="AI380" s="152"/>
      <c r="AJ380" s="152"/>
      <c r="AK380" s="152"/>
      <c r="AL380" s="154"/>
      <c r="AM380" s="152"/>
      <c r="AN380" s="152"/>
      <c r="AO380" s="152"/>
      <c r="AP380" s="152"/>
      <c r="AQ380" s="152"/>
      <c r="AR380" s="154"/>
      <c r="AS380" s="152"/>
      <c r="AT380" s="150"/>
      <c r="AU380" s="152"/>
      <c r="AV380" s="152"/>
      <c r="AW380" s="152"/>
    </row>
    <row r="381" spans="1:49" ht="16.5" customHeight="1">
      <c r="A381" s="156"/>
      <c r="B381" s="174"/>
      <c r="C381" s="149"/>
      <c r="D381" s="181"/>
      <c r="E381" s="150"/>
      <c r="F381" s="150"/>
      <c r="G381" s="150"/>
      <c r="H381" s="150"/>
      <c r="I381" s="150"/>
      <c r="J381" s="150"/>
      <c r="K381" s="150"/>
      <c r="L381" s="150"/>
      <c r="M381" s="150"/>
      <c r="N381" s="152"/>
      <c r="O381" s="152"/>
      <c r="P381" s="150"/>
      <c r="Q381" s="152"/>
      <c r="R381" s="152"/>
      <c r="S381" s="152"/>
      <c r="T381" s="152"/>
      <c r="U381" s="152"/>
      <c r="V381" s="152"/>
      <c r="W381" s="152"/>
      <c r="X381" s="154"/>
      <c r="Y381" s="157"/>
      <c r="Z381" s="152"/>
      <c r="AA381" s="152"/>
      <c r="AB381" s="152"/>
      <c r="AC381" s="152"/>
      <c r="AD381" s="152"/>
      <c r="AE381" s="152"/>
      <c r="AF381" s="152"/>
      <c r="AG381" s="152"/>
      <c r="AH381" s="152"/>
      <c r="AI381" s="152"/>
      <c r="AJ381" s="152"/>
      <c r="AK381" s="152"/>
      <c r="AL381" s="154"/>
      <c r="AM381" s="152"/>
      <c r="AN381" s="152"/>
      <c r="AO381" s="152"/>
      <c r="AP381" s="152"/>
      <c r="AQ381" s="152"/>
      <c r="AR381" s="154"/>
      <c r="AS381" s="152"/>
      <c r="AT381" s="150"/>
      <c r="AU381" s="152"/>
      <c r="AV381" s="152"/>
      <c r="AW381" s="152"/>
    </row>
    <row r="382" spans="1:49" ht="16.5" customHeight="1">
      <c r="A382" s="156"/>
      <c r="B382" s="174"/>
      <c r="C382" s="149">
        <v>6220</v>
      </c>
      <c r="D382" s="233" t="s">
        <v>435</v>
      </c>
      <c r="E382" s="150"/>
      <c r="F382" s="150"/>
      <c r="G382" s="150"/>
      <c r="H382" s="150"/>
      <c r="I382" s="150"/>
      <c r="J382" s="150"/>
      <c r="K382" s="150"/>
      <c r="L382" s="150"/>
      <c r="M382" s="150"/>
      <c r="N382" s="152"/>
      <c r="O382" s="152"/>
      <c r="P382" s="150"/>
      <c r="Q382" s="152"/>
      <c r="R382" s="152"/>
      <c r="S382" s="152"/>
      <c r="T382" s="152"/>
      <c r="U382" s="152"/>
      <c r="V382" s="152"/>
      <c r="W382" s="152"/>
      <c r="X382" s="154"/>
      <c r="Y382" s="157"/>
      <c r="Z382" s="152"/>
      <c r="AA382" s="152"/>
      <c r="AB382" s="152"/>
      <c r="AC382" s="152"/>
      <c r="AD382" s="152"/>
      <c r="AE382" s="902">
        <v>0</v>
      </c>
      <c r="AF382" s="152">
        <v>176707</v>
      </c>
      <c r="AG382" s="902">
        <f>AE382+AF382+AF383</f>
        <v>376707</v>
      </c>
      <c r="AH382" s="152"/>
      <c r="AI382" s="152">
        <f t="shared" si="142"/>
        <v>376707</v>
      </c>
      <c r="AJ382" s="152"/>
      <c r="AK382" s="152">
        <f>AI382+AJ382</f>
        <v>376707</v>
      </c>
      <c r="AL382" s="154">
        <v>47000</v>
      </c>
      <c r="AM382" s="152">
        <f t="shared" si="136"/>
        <v>423707</v>
      </c>
      <c r="AN382" s="152">
        <v>60000</v>
      </c>
      <c r="AO382" s="152">
        <f t="shared" si="137"/>
        <v>483707</v>
      </c>
      <c r="AP382" s="152"/>
      <c r="AQ382" s="152">
        <f t="shared" si="130"/>
        <v>483707</v>
      </c>
      <c r="AR382" s="154"/>
      <c r="AS382" s="152">
        <f t="shared" si="135"/>
        <v>483707</v>
      </c>
      <c r="AT382" s="150"/>
      <c r="AU382" s="152">
        <f t="shared" si="138"/>
        <v>483707</v>
      </c>
      <c r="AV382" s="152"/>
      <c r="AW382" s="152">
        <f t="shared" si="139"/>
        <v>483707</v>
      </c>
    </row>
    <row r="383" spans="1:49" ht="16.5" customHeight="1">
      <c r="A383" s="156"/>
      <c r="B383" s="174"/>
      <c r="C383" s="149"/>
      <c r="D383" s="181" t="s">
        <v>436</v>
      </c>
      <c r="E383" s="150"/>
      <c r="F383" s="150"/>
      <c r="G383" s="150"/>
      <c r="H383" s="150"/>
      <c r="I383" s="150"/>
      <c r="J383" s="150"/>
      <c r="K383" s="150"/>
      <c r="L383" s="150"/>
      <c r="M383" s="150"/>
      <c r="N383" s="152"/>
      <c r="O383" s="152"/>
      <c r="P383" s="150"/>
      <c r="Q383" s="152"/>
      <c r="R383" s="152"/>
      <c r="S383" s="152"/>
      <c r="T383" s="152"/>
      <c r="U383" s="152"/>
      <c r="V383" s="152"/>
      <c r="W383" s="152"/>
      <c r="X383" s="154"/>
      <c r="Y383" s="157"/>
      <c r="Z383" s="152"/>
      <c r="AA383" s="152"/>
      <c r="AB383" s="152"/>
      <c r="AC383" s="152"/>
      <c r="AD383" s="152"/>
      <c r="AE383" s="902"/>
      <c r="AF383" s="152">
        <v>200000</v>
      </c>
      <c r="AG383" s="902"/>
      <c r="AH383" s="152"/>
      <c r="AI383" s="152"/>
      <c r="AJ383" s="152"/>
      <c r="AK383" s="152"/>
      <c r="AL383" s="154"/>
      <c r="AM383" s="152"/>
      <c r="AN383" s="152"/>
      <c r="AO383" s="152"/>
      <c r="AP383" s="152"/>
      <c r="AQ383" s="152"/>
      <c r="AR383" s="154"/>
      <c r="AS383" s="152"/>
      <c r="AT383" s="150"/>
      <c r="AU383" s="152"/>
      <c r="AV383" s="152"/>
      <c r="AW383" s="152"/>
    </row>
    <row r="384" spans="1:49" ht="16.5" customHeight="1">
      <c r="A384" s="156"/>
      <c r="B384" s="174"/>
      <c r="C384" s="149"/>
      <c r="D384" s="181" t="s">
        <v>437</v>
      </c>
      <c r="E384" s="150"/>
      <c r="F384" s="150"/>
      <c r="G384" s="150"/>
      <c r="H384" s="150"/>
      <c r="I384" s="150"/>
      <c r="J384" s="150"/>
      <c r="K384" s="150"/>
      <c r="L384" s="150"/>
      <c r="M384" s="150"/>
      <c r="N384" s="152"/>
      <c r="O384" s="152"/>
      <c r="P384" s="150"/>
      <c r="Q384" s="152"/>
      <c r="R384" s="152"/>
      <c r="S384" s="152"/>
      <c r="T384" s="152"/>
      <c r="U384" s="152"/>
      <c r="V384" s="152"/>
      <c r="W384" s="152"/>
      <c r="X384" s="154"/>
      <c r="Y384" s="157"/>
      <c r="Z384" s="152"/>
      <c r="AA384" s="152"/>
      <c r="AB384" s="152"/>
      <c r="AC384" s="152"/>
      <c r="AD384" s="152"/>
      <c r="AE384" s="152"/>
      <c r="AF384" s="152"/>
      <c r="AG384" s="152"/>
      <c r="AH384" s="152"/>
      <c r="AI384" s="152"/>
      <c r="AJ384" s="152"/>
      <c r="AK384" s="152"/>
      <c r="AL384" s="154"/>
      <c r="AM384" s="152"/>
      <c r="AN384" s="152"/>
      <c r="AO384" s="152"/>
      <c r="AP384" s="152"/>
      <c r="AQ384" s="152"/>
      <c r="AR384" s="154"/>
      <c r="AS384" s="152"/>
      <c r="AT384" s="150"/>
      <c r="AU384" s="152"/>
      <c r="AV384" s="152"/>
      <c r="AW384" s="152"/>
    </row>
    <row r="385" spans="1:49" ht="16.5" customHeight="1">
      <c r="A385" s="156"/>
      <c r="B385" s="174"/>
      <c r="C385" s="149"/>
      <c r="D385" s="181" t="s">
        <v>438</v>
      </c>
      <c r="E385" s="150"/>
      <c r="F385" s="150"/>
      <c r="G385" s="150"/>
      <c r="H385" s="150"/>
      <c r="I385" s="150"/>
      <c r="J385" s="150"/>
      <c r="K385" s="150"/>
      <c r="L385" s="150"/>
      <c r="M385" s="150"/>
      <c r="N385" s="152"/>
      <c r="O385" s="152"/>
      <c r="P385" s="150"/>
      <c r="Q385" s="152"/>
      <c r="R385" s="152"/>
      <c r="S385" s="152"/>
      <c r="T385" s="152"/>
      <c r="U385" s="152"/>
      <c r="V385" s="152"/>
      <c r="W385" s="152"/>
      <c r="X385" s="154"/>
      <c r="Y385" s="157"/>
      <c r="Z385" s="152"/>
      <c r="AA385" s="152"/>
      <c r="AB385" s="152"/>
      <c r="AC385" s="152"/>
      <c r="AD385" s="152"/>
      <c r="AE385" s="152"/>
      <c r="AF385" s="152"/>
      <c r="AG385" s="152"/>
      <c r="AH385" s="152"/>
      <c r="AI385" s="152"/>
      <c r="AJ385" s="152"/>
      <c r="AK385" s="152"/>
      <c r="AL385" s="154"/>
      <c r="AM385" s="152"/>
      <c r="AN385" s="152"/>
      <c r="AO385" s="152"/>
      <c r="AP385" s="152"/>
      <c r="AQ385" s="152"/>
      <c r="AR385" s="154"/>
      <c r="AS385" s="152"/>
      <c r="AT385" s="150"/>
      <c r="AU385" s="152"/>
      <c r="AV385" s="152"/>
      <c r="AW385" s="152"/>
    </row>
    <row r="386" spans="1:49" ht="16.5" customHeight="1">
      <c r="A386" s="193"/>
      <c r="B386" s="192" t="s">
        <v>439</v>
      </c>
      <c r="C386" s="160"/>
      <c r="D386" s="293"/>
      <c r="E386" s="161">
        <f aca="true" t="shared" si="155" ref="E386:K386">SUM(E375:E377)</f>
        <v>300000</v>
      </c>
      <c r="F386" s="161">
        <f t="shared" si="155"/>
        <v>300000</v>
      </c>
      <c r="G386" s="161">
        <f t="shared" si="155"/>
        <v>600000</v>
      </c>
      <c r="H386" s="161">
        <f t="shared" si="155"/>
        <v>100000</v>
      </c>
      <c r="I386" s="161">
        <f t="shared" si="155"/>
        <v>700000</v>
      </c>
      <c r="J386" s="161"/>
      <c r="K386" s="161">
        <f t="shared" si="155"/>
        <v>700000</v>
      </c>
      <c r="L386" s="161">
        <v>11300000</v>
      </c>
      <c r="M386" s="161">
        <f>SUM(M375:M377)</f>
        <v>12000000</v>
      </c>
      <c r="N386" s="253"/>
      <c r="O386" s="162">
        <f>M386+N386</f>
        <v>12000000</v>
      </c>
      <c r="P386" s="252"/>
      <c r="Q386" s="162">
        <f>O386+P386</f>
        <v>12000000</v>
      </c>
      <c r="R386" s="162"/>
      <c r="S386" s="162">
        <f>Q386+R386</f>
        <v>12000000</v>
      </c>
      <c r="T386" s="162"/>
      <c r="U386" s="162">
        <f>S386+T386</f>
        <v>12000000</v>
      </c>
      <c r="V386" s="162"/>
      <c r="W386" s="162">
        <f>SUM(W374:W385)</f>
        <v>250000</v>
      </c>
      <c r="X386" s="162">
        <f>SUM(X375:X385)</f>
        <v>7691034</v>
      </c>
      <c r="Y386" s="164">
        <f t="shared" si="143"/>
        <v>7941034</v>
      </c>
      <c r="Z386" s="162"/>
      <c r="AA386" s="162">
        <f t="shared" si="144"/>
        <v>7941034</v>
      </c>
      <c r="AB386" s="162"/>
      <c r="AC386" s="162">
        <f t="shared" si="140"/>
        <v>7941034</v>
      </c>
      <c r="AD386" s="162"/>
      <c r="AE386" s="162">
        <f t="shared" si="145"/>
        <v>7941034</v>
      </c>
      <c r="AF386" s="162">
        <f>SUM(AF374:AF385)</f>
        <v>206707</v>
      </c>
      <c r="AG386" s="162">
        <f t="shared" si="146"/>
        <v>8147741</v>
      </c>
      <c r="AH386" s="162"/>
      <c r="AI386" s="162">
        <f t="shared" si="142"/>
        <v>8147741</v>
      </c>
      <c r="AJ386" s="162"/>
      <c r="AK386" s="162">
        <f>SUM(AK374:AK385)</f>
        <v>8147741</v>
      </c>
      <c r="AL386" s="164">
        <f>SUM(AL374:AL385)</f>
        <v>57000</v>
      </c>
      <c r="AM386" s="162">
        <f t="shared" si="136"/>
        <v>8204741</v>
      </c>
      <c r="AN386" s="162">
        <f>SUM(AN374:AN385)</f>
        <v>109000</v>
      </c>
      <c r="AO386" s="162">
        <f t="shared" si="137"/>
        <v>8313741</v>
      </c>
      <c r="AP386" s="162"/>
      <c r="AQ386" s="162">
        <f>SUM(AQ374:AQ385)</f>
        <v>8313741</v>
      </c>
      <c r="AR386" s="164">
        <f>SUM(AR374:AR385)</f>
        <v>55356</v>
      </c>
      <c r="AS386" s="162">
        <f>SUM(AS374:AS385)</f>
        <v>8369097</v>
      </c>
      <c r="AT386" s="163"/>
      <c r="AU386" s="162">
        <f t="shared" si="138"/>
        <v>8369097</v>
      </c>
      <c r="AV386" s="162">
        <f>SUM(AV374:AV385)</f>
        <v>42907</v>
      </c>
      <c r="AW386" s="162">
        <f t="shared" si="139"/>
        <v>8412004</v>
      </c>
    </row>
    <row r="387" spans="1:49" ht="16.5" customHeight="1">
      <c r="A387" s="156"/>
      <c r="B387" s="228">
        <v>85156</v>
      </c>
      <c r="C387" s="149"/>
      <c r="D387" s="150"/>
      <c r="E387" s="150"/>
      <c r="F387" s="150"/>
      <c r="G387" s="150"/>
      <c r="H387" s="150"/>
      <c r="I387" s="150"/>
      <c r="J387" s="150"/>
      <c r="K387" s="150"/>
      <c r="L387" s="150"/>
      <c r="M387" s="150"/>
      <c r="N387" s="152"/>
      <c r="O387" s="152"/>
      <c r="P387" s="150"/>
      <c r="Q387" s="152"/>
      <c r="R387" s="152"/>
      <c r="S387" s="152"/>
      <c r="T387" s="152"/>
      <c r="U387" s="152"/>
      <c r="V387" s="152"/>
      <c r="W387" s="152"/>
      <c r="X387" s="154"/>
      <c r="Y387" s="157"/>
      <c r="Z387" s="152"/>
      <c r="AA387" s="152"/>
      <c r="AB387" s="152"/>
      <c r="AC387" s="152"/>
      <c r="AD387" s="152"/>
      <c r="AE387" s="152"/>
      <c r="AF387" s="152"/>
      <c r="AG387" s="152"/>
      <c r="AH387" s="152"/>
      <c r="AI387" s="152"/>
      <c r="AJ387" s="152"/>
      <c r="AK387" s="152"/>
      <c r="AL387" s="154"/>
      <c r="AM387" s="152"/>
      <c r="AN387" s="152"/>
      <c r="AO387" s="152"/>
      <c r="AP387" s="152"/>
      <c r="AQ387" s="152"/>
      <c r="AR387" s="154"/>
      <c r="AS387" s="152"/>
      <c r="AT387" s="150"/>
      <c r="AU387" s="152"/>
      <c r="AV387" s="152"/>
      <c r="AW387" s="152"/>
    </row>
    <row r="388" spans="1:49" ht="16.5" customHeight="1">
      <c r="A388" s="156"/>
      <c r="B388" s="181" t="s">
        <v>440</v>
      </c>
      <c r="C388" s="179">
        <v>4130</v>
      </c>
      <c r="D388" s="187" t="s">
        <v>441</v>
      </c>
      <c r="E388" s="152">
        <v>481000</v>
      </c>
      <c r="F388" s="152"/>
      <c r="G388" s="152">
        <f>E388+F388</f>
        <v>481000</v>
      </c>
      <c r="H388" s="152">
        <v>32733</v>
      </c>
      <c r="I388" s="152">
        <f>G388+H388</f>
        <v>513733</v>
      </c>
      <c r="J388" s="152"/>
      <c r="K388" s="152">
        <f>I388+J388</f>
        <v>513733</v>
      </c>
      <c r="L388" s="152"/>
      <c r="M388" s="152">
        <f>K388+L388</f>
        <v>513733</v>
      </c>
      <c r="N388" s="152"/>
      <c r="O388" s="152">
        <f>M388+N388</f>
        <v>513733</v>
      </c>
      <c r="P388" s="150"/>
      <c r="Q388" s="152">
        <f>O388+P388</f>
        <v>513733</v>
      </c>
      <c r="R388" s="152"/>
      <c r="S388" s="152">
        <f>Q388+R388</f>
        <v>513733</v>
      </c>
      <c r="T388" s="152">
        <v>-19833</v>
      </c>
      <c r="U388" s="152">
        <f>S388+T388</f>
        <v>493900</v>
      </c>
      <c r="V388" s="152">
        <v>-1000</v>
      </c>
      <c r="W388" s="152">
        <v>391000</v>
      </c>
      <c r="X388" s="154"/>
      <c r="Y388" s="157">
        <f t="shared" si="143"/>
        <v>391000</v>
      </c>
      <c r="Z388" s="152"/>
      <c r="AA388" s="152">
        <f t="shared" si="144"/>
        <v>391000</v>
      </c>
      <c r="AB388" s="152">
        <v>424000</v>
      </c>
      <c r="AC388" s="152">
        <f t="shared" si="140"/>
        <v>815000</v>
      </c>
      <c r="AD388" s="152"/>
      <c r="AE388" s="152">
        <f t="shared" si="145"/>
        <v>815000</v>
      </c>
      <c r="AF388" s="152"/>
      <c r="AG388" s="152">
        <f t="shared" si="146"/>
        <v>815000</v>
      </c>
      <c r="AH388" s="152"/>
      <c r="AI388" s="152">
        <f t="shared" si="142"/>
        <v>815000</v>
      </c>
      <c r="AJ388" s="152"/>
      <c r="AK388" s="152">
        <f>AI388+AJ388</f>
        <v>815000</v>
      </c>
      <c r="AL388" s="154"/>
      <c r="AM388" s="152">
        <f t="shared" si="136"/>
        <v>815000</v>
      </c>
      <c r="AN388" s="152"/>
      <c r="AO388" s="152">
        <f t="shared" si="137"/>
        <v>815000</v>
      </c>
      <c r="AP388" s="152"/>
      <c r="AQ388" s="152">
        <f t="shared" si="130"/>
        <v>815000</v>
      </c>
      <c r="AR388" s="154">
        <v>-302785</v>
      </c>
      <c r="AS388" s="152">
        <f t="shared" si="135"/>
        <v>512215</v>
      </c>
      <c r="AT388" s="150"/>
      <c r="AU388" s="152">
        <f t="shared" si="138"/>
        <v>512215</v>
      </c>
      <c r="AV388" s="152"/>
      <c r="AW388" s="152">
        <f t="shared" si="139"/>
        <v>512215</v>
      </c>
    </row>
    <row r="389" spans="1:49" ht="16.5" customHeight="1">
      <c r="A389" s="156"/>
      <c r="B389" s="181" t="s">
        <v>442</v>
      </c>
      <c r="C389" s="149"/>
      <c r="D389" s="150"/>
      <c r="E389" s="152"/>
      <c r="F389" s="152"/>
      <c r="G389" s="152"/>
      <c r="H389" s="152"/>
      <c r="I389" s="152"/>
      <c r="J389" s="152"/>
      <c r="K389" s="152"/>
      <c r="L389" s="152"/>
      <c r="M389" s="152"/>
      <c r="N389" s="152"/>
      <c r="O389" s="152"/>
      <c r="P389" s="150"/>
      <c r="Q389" s="152"/>
      <c r="R389" s="152"/>
      <c r="S389" s="152"/>
      <c r="T389" s="152"/>
      <c r="U389" s="152"/>
      <c r="V389" s="152"/>
      <c r="W389" s="152"/>
      <c r="X389" s="154"/>
      <c r="Y389" s="157"/>
      <c r="Z389" s="152"/>
      <c r="AA389" s="152"/>
      <c r="AB389" s="152"/>
      <c r="AC389" s="152"/>
      <c r="AD389" s="152"/>
      <c r="AE389" s="152"/>
      <c r="AF389" s="152"/>
      <c r="AG389" s="152"/>
      <c r="AH389" s="152"/>
      <c r="AI389" s="152"/>
      <c r="AJ389" s="152"/>
      <c r="AK389" s="152"/>
      <c r="AL389" s="154"/>
      <c r="AM389" s="152"/>
      <c r="AN389" s="152"/>
      <c r="AO389" s="152"/>
      <c r="AP389" s="152"/>
      <c r="AQ389" s="152"/>
      <c r="AR389" s="154"/>
      <c r="AS389" s="152"/>
      <c r="AT389" s="150"/>
      <c r="AU389" s="152"/>
      <c r="AV389" s="152"/>
      <c r="AW389" s="152"/>
    </row>
    <row r="390" spans="1:49" ht="16.5" customHeight="1">
      <c r="A390" s="156"/>
      <c r="B390" s="233" t="s">
        <v>443</v>
      </c>
      <c r="C390" s="149"/>
      <c r="D390" s="150"/>
      <c r="E390" s="152"/>
      <c r="F390" s="152"/>
      <c r="G390" s="152"/>
      <c r="H390" s="152"/>
      <c r="I390" s="152"/>
      <c r="J390" s="152"/>
      <c r="K390" s="152"/>
      <c r="L390" s="152"/>
      <c r="M390" s="152"/>
      <c r="N390" s="152"/>
      <c r="O390" s="152"/>
      <c r="P390" s="150"/>
      <c r="Q390" s="152"/>
      <c r="R390" s="152"/>
      <c r="S390" s="152"/>
      <c r="T390" s="152"/>
      <c r="U390" s="152"/>
      <c r="V390" s="152"/>
      <c r="W390" s="152"/>
      <c r="X390" s="154"/>
      <c r="Y390" s="157"/>
      <c r="Z390" s="152"/>
      <c r="AA390" s="152"/>
      <c r="AB390" s="152"/>
      <c r="AC390" s="152"/>
      <c r="AD390" s="152"/>
      <c r="AE390" s="152"/>
      <c r="AF390" s="152"/>
      <c r="AG390" s="152"/>
      <c r="AH390" s="152"/>
      <c r="AI390" s="152"/>
      <c r="AJ390" s="152"/>
      <c r="AK390" s="152"/>
      <c r="AL390" s="154"/>
      <c r="AM390" s="152"/>
      <c r="AN390" s="152"/>
      <c r="AO390" s="152"/>
      <c r="AP390" s="152"/>
      <c r="AQ390" s="152"/>
      <c r="AR390" s="154"/>
      <c r="AS390" s="152"/>
      <c r="AT390" s="150"/>
      <c r="AU390" s="152"/>
      <c r="AV390" s="152"/>
      <c r="AW390" s="152"/>
    </row>
    <row r="391" spans="1:49" ht="16.5" customHeight="1">
      <c r="A391" s="193"/>
      <c r="B391" s="192" t="s">
        <v>444</v>
      </c>
      <c r="C391" s="160"/>
      <c r="D391" s="159"/>
      <c r="E391" s="161">
        <f>SUM(E388:E390)</f>
        <v>481000</v>
      </c>
      <c r="F391" s="161"/>
      <c r="G391" s="161">
        <f>SUM(G388:G390)</f>
        <v>481000</v>
      </c>
      <c r="H391" s="161">
        <f>SUM(H388:H390)</f>
        <v>32733</v>
      </c>
      <c r="I391" s="161">
        <f>SUM(I388:I390)</f>
        <v>513733</v>
      </c>
      <c r="J391" s="161"/>
      <c r="K391" s="161">
        <f>SUM(K388:K390)</f>
        <v>513733</v>
      </c>
      <c r="L391" s="161"/>
      <c r="M391" s="161">
        <f>SUM(M388:M390)</f>
        <v>513733</v>
      </c>
      <c r="N391" s="253"/>
      <c r="O391" s="162">
        <f>M391+N391</f>
        <v>513733</v>
      </c>
      <c r="P391" s="252"/>
      <c r="Q391" s="162">
        <f>O391+P391</f>
        <v>513733</v>
      </c>
      <c r="R391" s="162"/>
      <c r="S391" s="162">
        <f>Q391+R391</f>
        <v>513733</v>
      </c>
      <c r="T391" s="162">
        <v>-19833</v>
      </c>
      <c r="U391" s="162">
        <f>S391+T391</f>
        <v>493900</v>
      </c>
      <c r="V391" s="162">
        <v>-1000</v>
      </c>
      <c r="W391" s="162">
        <f>SUM(W387:W389)</f>
        <v>391000</v>
      </c>
      <c r="X391" s="162"/>
      <c r="Y391" s="164">
        <f t="shared" si="143"/>
        <v>391000</v>
      </c>
      <c r="Z391" s="162"/>
      <c r="AA391" s="162">
        <f t="shared" si="144"/>
        <v>391000</v>
      </c>
      <c r="AB391" s="162">
        <v>424000</v>
      </c>
      <c r="AC391" s="162">
        <f t="shared" si="140"/>
        <v>815000</v>
      </c>
      <c r="AD391" s="162"/>
      <c r="AE391" s="162">
        <f t="shared" si="145"/>
        <v>815000</v>
      </c>
      <c r="AF391" s="162"/>
      <c r="AG391" s="162">
        <f t="shared" si="146"/>
        <v>815000</v>
      </c>
      <c r="AH391" s="162"/>
      <c r="AI391" s="162">
        <f t="shared" si="142"/>
        <v>815000</v>
      </c>
      <c r="AJ391" s="243"/>
      <c r="AK391" s="243">
        <f>AI391+AJ391</f>
        <v>815000</v>
      </c>
      <c r="AL391" s="164"/>
      <c r="AM391" s="162">
        <f t="shared" si="136"/>
        <v>815000</v>
      </c>
      <c r="AN391" s="162"/>
      <c r="AO391" s="162">
        <f t="shared" si="137"/>
        <v>815000</v>
      </c>
      <c r="AP391" s="162"/>
      <c r="AQ391" s="162">
        <f t="shared" si="130"/>
        <v>815000</v>
      </c>
      <c r="AR391" s="164">
        <f>SUM(AR387:AR390)</f>
        <v>-302785</v>
      </c>
      <c r="AS391" s="162">
        <f t="shared" si="135"/>
        <v>512215</v>
      </c>
      <c r="AT391" s="163"/>
      <c r="AU391" s="162">
        <f t="shared" si="138"/>
        <v>512215</v>
      </c>
      <c r="AV391" s="162"/>
      <c r="AW391" s="162">
        <f t="shared" si="139"/>
        <v>512215</v>
      </c>
    </row>
    <row r="392" spans="1:49" ht="19.5" customHeight="1">
      <c r="A392" s="294" t="s">
        <v>207</v>
      </c>
      <c r="B392" s="207"/>
      <c r="C392" s="235"/>
      <c r="D392" s="207"/>
      <c r="E392" s="185">
        <f aca="true" t="shared" si="156" ref="E392:M392">E386+E391</f>
        <v>781000</v>
      </c>
      <c r="F392" s="185">
        <f t="shared" si="156"/>
        <v>300000</v>
      </c>
      <c r="G392" s="185">
        <f t="shared" si="156"/>
        <v>1081000</v>
      </c>
      <c r="H392" s="185">
        <f t="shared" si="156"/>
        <v>132733</v>
      </c>
      <c r="I392" s="185">
        <f t="shared" si="156"/>
        <v>1213733</v>
      </c>
      <c r="J392" s="185">
        <f t="shared" si="156"/>
        <v>0</v>
      </c>
      <c r="K392" s="185">
        <f t="shared" si="156"/>
        <v>1213733</v>
      </c>
      <c r="L392" s="185">
        <f t="shared" si="156"/>
        <v>11300000</v>
      </c>
      <c r="M392" s="185">
        <f t="shared" si="156"/>
        <v>12513733</v>
      </c>
      <c r="N392" s="253"/>
      <c r="O392" s="162">
        <f>M392+N392</f>
        <v>12513733</v>
      </c>
      <c r="P392" s="252"/>
      <c r="Q392" s="162">
        <f>O392+P392</f>
        <v>12513733</v>
      </c>
      <c r="R392" s="162"/>
      <c r="S392" s="162">
        <f>Q392+R392</f>
        <v>12513733</v>
      </c>
      <c r="T392" s="162">
        <v>-19833</v>
      </c>
      <c r="U392" s="162">
        <f>S392+T392</f>
        <v>12493900</v>
      </c>
      <c r="V392" s="162">
        <v>-1000</v>
      </c>
      <c r="W392" s="162">
        <f>W391+W386</f>
        <v>641000</v>
      </c>
      <c r="X392" s="162">
        <f>X391+X386</f>
        <v>7691034</v>
      </c>
      <c r="Y392" s="164">
        <f t="shared" si="143"/>
        <v>8332034</v>
      </c>
      <c r="Z392" s="162"/>
      <c r="AA392" s="162">
        <f t="shared" si="144"/>
        <v>8332034</v>
      </c>
      <c r="AB392" s="162">
        <v>424000</v>
      </c>
      <c r="AC392" s="162">
        <f>AC391+AC386</f>
        <v>8756034</v>
      </c>
      <c r="AD392" s="162"/>
      <c r="AE392" s="162">
        <f t="shared" si="145"/>
        <v>8756034</v>
      </c>
      <c r="AF392" s="162">
        <f>AF391+AF386</f>
        <v>206707</v>
      </c>
      <c r="AG392" s="162">
        <f t="shared" si="146"/>
        <v>8962741</v>
      </c>
      <c r="AH392" s="162"/>
      <c r="AI392" s="162">
        <f t="shared" si="142"/>
        <v>8962741</v>
      </c>
      <c r="AJ392" s="162"/>
      <c r="AK392" s="162">
        <f>AK391+AK386</f>
        <v>8962741</v>
      </c>
      <c r="AL392" s="164">
        <f>AL391+AL386</f>
        <v>57000</v>
      </c>
      <c r="AM392" s="162">
        <f t="shared" si="136"/>
        <v>9019741</v>
      </c>
      <c r="AN392" s="162">
        <f>AN391+AN386</f>
        <v>109000</v>
      </c>
      <c r="AO392" s="162">
        <f t="shared" si="137"/>
        <v>9128741</v>
      </c>
      <c r="AP392" s="162"/>
      <c r="AQ392" s="162">
        <f>AQ391+AQ386</f>
        <v>9128741</v>
      </c>
      <c r="AR392" s="164">
        <f>AR391+AR386</f>
        <v>-247429</v>
      </c>
      <c r="AS392" s="162">
        <f>AS391+AS386</f>
        <v>8881312</v>
      </c>
      <c r="AT392" s="163"/>
      <c r="AU392" s="162">
        <f t="shared" si="138"/>
        <v>8881312</v>
      </c>
      <c r="AV392" s="162">
        <f>AV391+AV386</f>
        <v>42907</v>
      </c>
      <c r="AW392" s="162">
        <f t="shared" si="139"/>
        <v>8924219</v>
      </c>
    </row>
    <row r="393" spans="1:49" ht="16.5" customHeight="1">
      <c r="A393" s="167">
        <v>852</v>
      </c>
      <c r="B393" s="227">
        <v>85201</v>
      </c>
      <c r="C393" s="295">
        <v>2310</v>
      </c>
      <c r="D393" s="151" t="s">
        <v>445</v>
      </c>
      <c r="E393" s="296"/>
      <c r="F393" s="296"/>
      <c r="G393" s="270"/>
      <c r="H393" s="296"/>
      <c r="I393" s="270"/>
      <c r="J393" s="270"/>
      <c r="K393" s="270"/>
      <c r="L393" s="270"/>
      <c r="M393" s="270"/>
      <c r="N393" s="170"/>
      <c r="O393" s="170"/>
      <c r="P393" s="209"/>
      <c r="Q393" s="170"/>
      <c r="R393" s="170"/>
      <c r="S393" s="170"/>
      <c r="T393" s="170"/>
      <c r="U393" s="170"/>
      <c r="V393" s="170"/>
      <c r="W393" s="170">
        <v>0</v>
      </c>
      <c r="X393" s="154">
        <v>88200</v>
      </c>
      <c r="Y393" s="157">
        <f t="shared" si="143"/>
        <v>88200</v>
      </c>
      <c r="Z393" s="152"/>
      <c r="AA393" s="152">
        <f t="shared" si="144"/>
        <v>88200</v>
      </c>
      <c r="AB393" s="152"/>
      <c r="AC393" s="152">
        <f t="shared" si="140"/>
        <v>88200</v>
      </c>
      <c r="AD393" s="152"/>
      <c r="AE393" s="152">
        <f t="shared" si="145"/>
        <v>88200</v>
      </c>
      <c r="AF393" s="152"/>
      <c r="AG393" s="152">
        <f t="shared" si="146"/>
        <v>88200</v>
      </c>
      <c r="AH393" s="152"/>
      <c r="AI393" s="152">
        <f t="shared" si="142"/>
        <v>88200</v>
      </c>
      <c r="AJ393" s="152"/>
      <c r="AK393" s="152">
        <f>AI393+AJ393</f>
        <v>88200</v>
      </c>
      <c r="AL393" s="154"/>
      <c r="AM393" s="152">
        <f t="shared" si="136"/>
        <v>88200</v>
      </c>
      <c r="AN393" s="152"/>
      <c r="AO393" s="152">
        <f t="shared" si="137"/>
        <v>88200</v>
      </c>
      <c r="AP393" s="152"/>
      <c r="AQ393" s="152">
        <f>AO393+AP393</f>
        <v>88200</v>
      </c>
      <c r="AR393" s="154"/>
      <c r="AS393" s="152">
        <f t="shared" si="135"/>
        <v>88200</v>
      </c>
      <c r="AT393" s="150"/>
      <c r="AU393" s="152">
        <f t="shared" si="138"/>
        <v>88200</v>
      </c>
      <c r="AV393" s="152"/>
      <c r="AW393" s="152">
        <f t="shared" si="139"/>
        <v>88200</v>
      </c>
    </row>
    <row r="394" spans="1:49" ht="16.5" customHeight="1">
      <c r="A394" s="156" t="s">
        <v>208</v>
      </c>
      <c r="B394" s="181" t="s">
        <v>446</v>
      </c>
      <c r="C394" s="258"/>
      <c r="D394" s="150" t="s">
        <v>447</v>
      </c>
      <c r="E394" s="296"/>
      <c r="F394" s="296"/>
      <c r="G394" s="270"/>
      <c r="H394" s="296"/>
      <c r="I394" s="270"/>
      <c r="J394" s="270"/>
      <c r="K394" s="270"/>
      <c r="L394" s="270"/>
      <c r="M394" s="270"/>
      <c r="N394" s="170"/>
      <c r="O394" s="170"/>
      <c r="P394" s="209"/>
      <c r="Q394" s="170"/>
      <c r="R394" s="170"/>
      <c r="S394" s="170"/>
      <c r="T394" s="170"/>
      <c r="U394" s="170"/>
      <c r="V394" s="170"/>
      <c r="W394" s="170"/>
      <c r="X394" s="154"/>
      <c r="Y394" s="157"/>
      <c r="Z394" s="152"/>
      <c r="AA394" s="152"/>
      <c r="AB394" s="152"/>
      <c r="AC394" s="152"/>
      <c r="AD394" s="152"/>
      <c r="AE394" s="152"/>
      <c r="AF394" s="152"/>
      <c r="AG394" s="152"/>
      <c r="AH394" s="152"/>
      <c r="AI394" s="152"/>
      <c r="AJ394" s="152"/>
      <c r="AK394" s="152"/>
      <c r="AL394" s="154"/>
      <c r="AM394" s="152"/>
      <c r="AN394" s="152"/>
      <c r="AO394" s="152"/>
      <c r="AP394" s="152"/>
      <c r="AQ394" s="152"/>
      <c r="AR394" s="154"/>
      <c r="AS394" s="152"/>
      <c r="AT394" s="150"/>
      <c r="AU394" s="152"/>
      <c r="AV394" s="152"/>
      <c r="AW394" s="152"/>
    </row>
    <row r="395" spans="1:49" ht="16.5" customHeight="1">
      <c r="A395" s="191"/>
      <c r="B395" s="181" t="s">
        <v>448</v>
      </c>
      <c r="C395" s="251">
        <v>2320</v>
      </c>
      <c r="D395" s="188" t="s">
        <v>449</v>
      </c>
      <c r="E395" s="297"/>
      <c r="F395" s="297"/>
      <c r="G395" s="185"/>
      <c r="H395" s="297"/>
      <c r="I395" s="185"/>
      <c r="J395" s="185"/>
      <c r="K395" s="185"/>
      <c r="L395" s="185"/>
      <c r="M395" s="185"/>
      <c r="N395" s="152"/>
      <c r="O395" s="152"/>
      <c r="P395" s="150"/>
      <c r="Q395" s="152"/>
      <c r="R395" s="152"/>
      <c r="S395" s="152"/>
      <c r="T395" s="152"/>
      <c r="U395" s="152"/>
      <c r="V395" s="152"/>
      <c r="W395" s="152">
        <v>1708000</v>
      </c>
      <c r="X395" s="154">
        <v>-88200</v>
      </c>
      <c r="Y395" s="157">
        <f t="shared" si="143"/>
        <v>1619800</v>
      </c>
      <c r="Z395" s="152"/>
      <c r="AA395" s="152">
        <f t="shared" si="144"/>
        <v>1619800</v>
      </c>
      <c r="AB395" s="152"/>
      <c r="AC395" s="152">
        <f t="shared" si="140"/>
        <v>1619800</v>
      </c>
      <c r="AD395" s="152"/>
      <c r="AE395" s="152">
        <f t="shared" si="145"/>
        <v>1619800</v>
      </c>
      <c r="AF395" s="152">
        <v>-250</v>
      </c>
      <c r="AG395" s="152">
        <f t="shared" si="146"/>
        <v>1619550</v>
      </c>
      <c r="AH395" s="152"/>
      <c r="AI395" s="152">
        <f t="shared" si="142"/>
        <v>1619550</v>
      </c>
      <c r="AJ395" s="152"/>
      <c r="AK395" s="152">
        <f>AI395+AJ395</f>
        <v>1619550</v>
      </c>
      <c r="AL395" s="154"/>
      <c r="AM395" s="152">
        <f>AK395+AL395</f>
        <v>1619550</v>
      </c>
      <c r="AN395" s="152"/>
      <c r="AO395" s="152">
        <f>AM395+AN395</f>
        <v>1619550</v>
      </c>
      <c r="AP395" s="152">
        <v>-50000</v>
      </c>
      <c r="AQ395" s="152">
        <f aca="true" t="shared" si="157" ref="AQ395:AQ458">AO395+AP395</f>
        <v>1569550</v>
      </c>
      <c r="AR395" s="154"/>
      <c r="AS395" s="152">
        <f aca="true" t="shared" si="158" ref="AS395:AS458">AQ395+AR395</f>
        <v>1569550</v>
      </c>
      <c r="AT395" s="150"/>
      <c r="AU395" s="152">
        <f t="shared" si="138"/>
        <v>1569550</v>
      </c>
      <c r="AV395" s="152"/>
      <c r="AW395" s="152">
        <f t="shared" si="139"/>
        <v>1569550</v>
      </c>
    </row>
    <row r="396" spans="1:49" ht="16.5" customHeight="1">
      <c r="A396" s="191"/>
      <c r="B396" s="181"/>
      <c r="C396" s="261"/>
      <c r="D396" s="188" t="s">
        <v>450</v>
      </c>
      <c r="E396" s="221"/>
      <c r="F396" s="157">
        <v>1569700</v>
      </c>
      <c r="G396" s="152">
        <f>E396+F396</f>
        <v>1569700</v>
      </c>
      <c r="H396" s="157"/>
      <c r="I396" s="152">
        <f>G396+H396</f>
        <v>1569700</v>
      </c>
      <c r="J396" s="152"/>
      <c r="K396" s="152">
        <f>I396+J396</f>
        <v>1569700</v>
      </c>
      <c r="L396" s="152">
        <v>-49000</v>
      </c>
      <c r="M396" s="152">
        <f>K396+L396</f>
        <v>1520700</v>
      </c>
      <c r="N396" s="152"/>
      <c r="O396" s="152">
        <f>M396+N396</f>
        <v>1520700</v>
      </c>
      <c r="P396" s="150"/>
      <c r="Q396" s="152">
        <f>O396+P396</f>
        <v>1520700</v>
      </c>
      <c r="R396" s="152"/>
      <c r="S396" s="152">
        <f>Q396+R396</f>
        <v>1520700</v>
      </c>
      <c r="T396" s="152"/>
      <c r="U396" s="152">
        <f>S396+T396</f>
        <v>1520700</v>
      </c>
      <c r="V396" s="152">
        <v>-510000</v>
      </c>
      <c r="W396" s="152"/>
      <c r="X396" s="154"/>
      <c r="Y396" s="157"/>
      <c r="Z396" s="152"/>
      <c r="AA396" s="152"/>
      <c r="AB396" s="152"/>
      <c r="AC396" s="152"/>
      <c r="AD396" s="152"/>
      <c r="AE396" s="152"/>
      <c r="AF396" s="152"/>
      <c r="AG396" s="152"/>
      <c r="AH396" s="152"/>
      <c r="AI396" s="152"/>
      <c r="AJ396" s="152"/>
      <c r="AK396" s="152"/>
      <c r="AL396" s="154"/>
      <c r="AM396" s="152"/>
      <c r="AN396" s="152"/>
      <c r="AO396" s="152"/>
      <c r="AP396" s="152"/>
      <c r="AQ396" s="152"/>
      <c r="AR396" s="154"/>
      <c r="AS396" s="152"/>
      <c r="AT396" s="150"/>
      <c r="AU396" s="152"/>
      <c r="AV396" s="152"/>
      <c r="AW396" s="152"/>
    </row>
    <row r="397" spans="1:49" ht="16.5" customHeight="1">
      <c r="A397" s="191"/>
      <c r="B397" s="181"/>
      <c r="C397" s="261"/>
      <c r="D397" s="188" t="s">
        <v>451</v>
      </c>
      <c r="E397" s="221"/>
      <c r="F397" s="221"/>
      <c r="G397" s="169"/>
      <c r="H397" s="221"/>
      <c r="I397" s="169"/>
      <c r="J397" s="169"/>
      <c r="K397" s="169"/>
      <c r="L397" s="169"/>
      <c r="M397" s="169"/>
      <c r="N397" s="152"/>
      <c r="O397" s="152"/>
      <c r="P397" s="150"/>
      <c r="Q397" s="152"/>
      <c r="R397" s="152"/>
      <c r="S397" s="152"/>
      <c r="T397" s="152"/>
      <c r="U397" s="152"/>
      <c r="V397" s="152"/>
      <c r="W397" s="152"/>
      <c r="X397" s="154"/>
      <c r="Y397" s="157"/>
      <c r="Z397" s="152"/>
      <c r="AA397" s="152"/>
      <c r="AB397" s="152"/>
      <c r="AC397" s="152"/>
      <c r="AD397" s="152"/>
      <c r="AE397" s="152"/>
      <c r="AF397" s="152"/>
      <c r="AG397" s="152"/>
      <c r="AH397" s="152"/>
      <c r="AI397" s="152"/>
      <c r="AJ397" s="152"/>
      <c r="AK397" s="152"/>
      <c r="AL397" s="154"/>
      <c r="AM397" s="152"/>
      <c r="AN397" s="152"/>
      <c r="AO397" s="152"/>
      <c r="AP397" s="152"/>
      <c r="AQ397" s="152"/>
      <c r="AR397" s="154"/>
      <c r="AS397" s="152"/>
      <c r="AT397" s="150"/>
      <c r="AU397" s="152"/>
      <c r="AV397" s="152"/>
      <c r="AW397" s="152"/>
    </row>
    <row r="398" spans="1:49" ht="16.5" customHeight="1">
      <c r="A398" s="149"/>
      <c r="B398" s="228"/>
      <c r="C398" s="251"/>
      <c r="D398" s="188"/>
      <c r="E398" s="188"/>
      <c r="F398" s="188"/>
      <c r="G398" s="150"/>
      <c r="H398" s="188"/>
      <c r="I398" s="150"/>
      <c r="J398" s="150"/>
      <c r="K398" s="150"/>
      <c r="L398" s="150"/>
      <c r="M398" s="150"/>
      <c r="N398" s="152"/>
      <c r="O398" s="152"/>
      <c r="P398" s="150"/>
      <c r="Q398" s="152"/>
      <c r="R398" s="152"/>
      <c r="S398" s="152"/>
      <c r="T398" s="152"/>
      <c r="U398" s="152"/>
      <c r="V398" s="152"/>
      <c r="W398" s="152"/>
      <c r="X398" s="154"/>
      <c r="Y398" s="157"/>
      <c r="Z398" s="152"/>
      <c r="AA398" s="152"/>
      <c r="AB398" s="152"/>
      <c r="AC398" s="152"/>
      <c r="AD398" s="152"/>
      <c r="AE398" s="152"/>
      <c r="AF398" s="152"/>
      <c r="AG398" s="152"/>
      <c r="AH398" s="152"/>
      <c r="AI398" s="152"/>
      <c r="AJ398" s="152"/>
      <c r="AK398" s="152"/>
      <c r="AL398" s="154"/>
      <c r="AM398" s="152"/>
      <c r="AN398" s="152"/>
      <c r="AO398" s="152"/>
      <c r="AP398" s="152"/>
      <c r="AQ398" s="152"/>
      <c r="AR398" s="154"/>
      <c r="AS398" s="152"/>
      <c r="AT398" s="150"/>
      <c r="AU398" s="152"/>
      <c r="AV398" s="152"/>
      <c r="AW398" s="152"/>
    </row>
    <row r="399" spans="1:49" ht="16.5" customHeight="1">
      <c r="A399" s="156"/>
      <c r="B399" s="181"/>
      <c r="C399" s="251">
        <v>3110</v>
      </c>
      <c r="D399" s="188" t="s">
        <v>452</v>
      </c>
      <c r="E399" s="298"/>
      <c r="F399" s="299">
        <v>167300</v>
      </c>
      <c r="G399" s="189">
        <f>E399+F399</f>
        <v>167300</v>
      </c>
      <c r="H399" s="299"/>
      <c r="I399" s="189">
        <f>G399+H399</f>
        <v>167300</v>
      </c>
      <c r="J399" s="189"/>
      <c r="K399" s="189">
        <f>I399+J399</f>
        <v>167300</v>
      </c>
      <c r="L399" s="189"/>
      <c r="M399" s="189">
        <f>K399+L399</f>
        <v>167300</v>
      </c>
      <c r="N399" s="152"/>
      <c r="O399" s="152">
        <f>M399+N399</f>
        <v>167300</v>
      </c>
      <c r="P399" s="150"/>
      <c r="Q399" s="152">
        <f>O399+P399</f>
        <v>167300</v>
      </c>
      <c r="R399" s="152"/>
      <c r="S399" s="152">
        <f aca="true" t="shared" si="159" ref="S399:S426">Q399+R399</f>
        <v>167300</v>
      </c>
      <c r="T399" s="152"/>
      <c r="U399" s="152">
        <f>S399+T399</f>
        <v>167300</v>
      </c>
      <c r="V399" s="152">
        <v>-100000</v>
      </c>
      <c r="W399" s="152">
        <v>70000</v>
      </c>
      <c r="X399" s="154"/>
      <c r="Y399" s="157">
        <f t="shared" si="143"/>
        <v>70000</v>
      </c>
      <c r="Z399" s="152"/>
      <c r="AA399" s="152">
        <f t="shared" si="144"/>
        <v>70000</v>
      </c>
      <c r="AB399" s="152"/>
      <c r="AC399" s="152">
        <f t="shared" si="140"/>
        <v>70000</v>
      </c>
      <c r="AD399" s="152"/>
      <c r="AE399" s="152">
        <f t="shared" si="145"/>
        <v>70000</v>
      </c>
      <c r="AF399" s="152"/>
      <c r="AG399" s="152">
        <f t="shared" si="146"/>
        <v>70000</v>
      </c>
      <c r="AH399" s="152"/>
      <c r="AI399" s="152">
        <f t="shared" si="142"/>
        <v>70000</v>
      </c>
      <c r="AJ399" s="152"/>
      <c r="AK399" s="152">
        <f>AI399+AJ399</f>
        <v>70000</v>
      </c>
      <c r="AL399" s="154"/>
      <c r="AM399" s="152">
        <f aca="true" t="shared" si="160" ref="AM399:AM462">AK399+AL399</f>
        <v>70000</v>
      </c>
      <c r="AN399" s="152"/>
      <c r="AO399" s="152">
        <f aca="true" t="shared" si="161" ref="AO399:AO462">AM399+AN399</f>
        <v>70000</v>
      </c>
      <c r="AP399" s="152"/>
      <c r="AQ399" s="152">
        <f t="shared" si="157"/>
        <v>70000</v>
      </c>
      <c r="AR399" s="154"/>
      <c r="AS399" s="152">
        <f t="shared" si="158"/>
        <v>70000</v>
      </c>
      <c r="AT399" s="150"/>
      <c r="AU399" s="152">
        <f aca="true" t="shared" si="162" ref="AU399:AU462">AS399+AT399</f>
        <v>70000</v>
      </c>
      <c r="AV399" s="152"/>
      <c r="AW399" s="152">
        <f t="shared" si="139"/>
        <v>70000</v>
      </c>
    </row>
    <row r="400" spans="1:49" ht="16.5" customHeight="1">
      <c r="A400" s="156"/>
      <c r="B400" s="298"/>
      <c r="C400" s="300">
        <v>4300</v>
      </c>
      <c r="D400" s="201" t="s">
        <v>284</v>
      </c>
      <c r="E400" s="298"/>
      <c r="F400" s="299"/>
      <c r="G400" s="189"/>
      <c r="H400" s="299"/>
      <c r="I400" s="189"/>
      <c r="J400" s="189"/>
      <c r="K400" s="189"/>
      <c r="L400" s="189"/>
      <c r="M400" s="189"/>
      <c r="N400" s="152"/>
      <c r="O400" s="152"/>
      <c r="P400" s="150"/>
      <c r="Q400" s="152"/>
      <c r="R400" s="152"/>
      <c r="S400" s="152"/>
      <c r="T400" s="152"/>
      <c r="U400" s="152"/>
      <c r="V400" s="152"/>
      <c r="W400" s="152">
        <v>300</v>
      </c>
      <c r="X400" s="154"/>
      <c r="Y400" s="157">
        <f t="shared" si="143"/>
        <v>300</v>
      </c>
      <c r="Z400" s="152"/>
      <c r="AA400" s="152">
        <f t="shared" si="144"/>
        <v>300</v>
      </c>
      <c r="AB400" s="152"/>
      <c r="AC400" s="152">
        <f t="shared" si="140"/>
        <v>300</v>
      </c>
      <c r="AD400" s="152"/>
      <c r="AE400" s="152">
        <f t="shared" si="145"/>
        <v>300</v>
      </c>
      <c r="AF400" s="152">
        <v>250</v>
      </c>
      <c r="AG400" s="152">
        <f t="shared" si="146"/>
        <v>550</v>
      </c>
      <c r="AH400" s="152"/>
      <c r="AI400" s="152">
        <f t="shared" si="142"/>
        <v>550</v>
      </c>
      <c r="AJ400" s="152"/>
      <c r="AK400" s="152">
        <f>AI400+AJ400</f>
        <v>550</v>
      </c>
      <c r="AL400" s="154"/>
      <c r="AM400" s="152">
        <f t="shared" si="160"/>
        <v>550</v>
      </c>
      <c r="AN400" s="152"/>
      <c r="AO400" s="152">
        <f t="shared" si="161"/>
        <v>550</v>
      </c>
      <c r="AP400" s="152"/>
      <c r="AQ400" s="152">
        <f t="shared" si="157"/>
        <v>550</v>
      </c>
      <c r="AR400" s="154"/>
      <c r="AS400" s="152">
        <f t="shared" si="158"/>
        <v>550</v>
      </c>
      <c r="AT400" s="150"/>
      <c r="AU400" s="152">
        <f t="shared" si="162"/>
        <v>550</v>
      </c>
      <c r="AV400" s="152"/>
      <c r="AW400" s="152">
        <f t="shared" si="139"/>
        <v>550</v>
      </c>
    </row>
    <row r="401" spans="1:49" ht="16.5" customHeight="1">
      <c r="A401" s="301"/>
      <c r="B401" s="277" t="s">
        <v>453</v>
      </c>
      <c r="C401" s="225"/>
      <c r="D401" s="263"/>
      <c r="E401" s="190">
        <f>SUM(E393:E399)</f>
        <v>0</v>
      </c>
      <c r="F401" s="190">
        <f>SUM(F393:F399)</f>
        <v>1737000</v>
      </c>
      <c r="G401" s="190">
        <f>SUM(G393:G399)</f>
        <v>1737000</v>
      </c>
      <c r="H401" s="190"/>
      <c r="I401" s="190">
        <f>SUM(I393:I399)</f>
        <v>1737000</v>
      </c>
      <c r="J401" s="190"/>
      <c r="K401" s="190">
        <f>SUM(K393:K399)</f>
        <v>1737000</v>
      </c>
      <c r="L401" s="190">
        <f>SUM(L393:L399)</f>
        <v>-49000</v>
      </c>
      <c r="M401" s="190">
        <f>SUM(M393:M399)</f>
        <v>1688000</v>
      </c>
      <c r="N401" s="253"/>
      <c r="O401" s="162">
        <f>M401+N401</f>
        <v>1688000</v>
      </c>
      <c r="P401" s="252"/>
      <c r="Q401" s="162">
        <f>O401+P401</f>
        <v>1688000</v>
      </c>
      <c r="R401" s="162"/>
      <c r="S401" s="162">
        <f t="shared" si="159"/>
        <v>1688000</v>
      </c>
      <c r="T401" s="162"/>
      <c r="U401" s="162">
        <f>SUM(U394:U399)</f>
        <v>1688000</v>
      </c>
      <c r="V401" s="162">
        <f>SUM(V393:V399)</f>
        <v>-610000</v>
      </c>
      <c r="W401" s="162">
        <f>SUM(W393:W400)</f>
        <v>1778300</v>
      </c>
      <c r="X401" s="162">
        <f>SUM(X393:X400)</f>
        <v>0</v>
      </c>
      <c r="Y401" s="164">
        <f t="shared" si="143"/>
        <v>1778300</v>
      </c>
      <c r="Z401" s="162"/>
      <c r="AA401" s="162">
        <f t="shared" si="144"/>
        <v>1778300</v>
      </c>
      <c r="AB401" s="162"/>
      <c r="AC401" s="162">
        <f t="shared" si="140"/>
        <v>1778300</v>
      </c>
      <c r="AD401" s="162"/>
      <c r="AE401" s="162">
        <f t="shared" si="145"/>
        <v>1778300</v>
      </c>
      <c r="AF401" s="162"/>
      <c r="AG401" s="162">
        <f t="shared" si="146"/>
        <v>1778300</v>
      </c>
      <c r="AH401" s="162"/>
      <c r="AI401" s="162">
        <f t="shared" si="142"/>
        <v>1778300</v>
      </c>
      <c r="AJ401" s="162"/>
      <c r="AK401" s="162">
        <f>SUM(AK393:AK400)</f>
        <v>1778300</v>
      </c>
      <c r="AL401" s="164"/>
      <c r="AM401" s="162">
        <f t="shared" si="160"/>
        <v>1778300</v>
      </c>
      <c r="AN401" s="162"/>
      <c r="AO401" s="162">
        <f t="shared" si="161"/>
        <v>1778300</v>
      </c>
      <c r="AP401" s="162">
        <f>SUM(AP393:AP400)</f>
        <v>-50000</v>
      </c>
      <c r="AQ401" s="162">
        <f>SUM(AQ393:AQ400)</f>
        <v>1728300</v>
      </c>
      <c r="AR401" s="164"/>
      <c r="AS401" s="162">
        <f t="shared" si="158"/>
        <v>1728300</v>
      </c>
      <c r="AT401" s="163"/>
      <c r="AU401" s="162">
        <f>SUM(AU393:AU400)</f>
        <v>1728300</v>
      </c>
      <c r="AV401" s="162"/>
      <c r="AW401" s="162">
        <f aca="true" t="shared" si="163" ref="AW401:AW464">AU401+AV401</f>
        <v>1728300</v>
      </c>
    </row>
    <row r="402" spans="1:49" ht="16.5" customHeight="1">
      <c r="A402" s="301"/>
      <c r="B402" s="226"/>
      <c r="C402" s="208">
        <v>2820</v>
      </c>
      <c r="D402" s="151" t="s">
        <v>454</v>
      </c>
      <c r="E402" s="170"/>
      <c r="F402" s="170"/>
      <c r="G402" s="170"/>
      <c r="H402" s="170"/>
      <c r="I402" s="170"/>
      <c r="J402" s="170"/>
      <c r="K402" s="170"/>
      <c r="L402" s="170"/>
      <c r="M402" s="170"/>
      <c r="N402" s="170"/>
      <c r="O402" s="170"/>
      <c r="P402" s="209"/>
      <c r="Q402" s="170"/>
      <c r="R402" s="170"/>
      <c r="S402" s="170"/>
      <c r="T402" s="170"/>
      <c r="U402" s="170"/>
      <c r="V402" s="170"/>
      <c r="W402" s="170"/>
      <c r="X402" s="210"/>
      <c r="Y402" s="211">
        <v>626040</v>
      </c>
      <c r="Z402" s="170"/>
      <c r="AA402" s="170">
        <v>626040</v>
      </c>
      <c r="AB402" s="152">
        <v>13320</v>
      </c>
      <c r="AC402" s="152">
        <f t="shared" si="140"/>
        <v>639360</v>
      </c>
      <c r="AD402" s="152"/>
      <c r="AE402" s="152">
        <f t="shared" si="145"/>
        <v>639360</v>
      </c>
      <c r="AF402" s="152"/>
      <c r="AG402" s="152">
        <f t="shared" si="146"/>
        <v>639360</v>
      </c>
      <c r="AH402" s="152"/>
      <c r="AI402" s="152">
        <f t="shared" si="142"/>
        <v>639360</v>
      </c>
      <c r="AJ402" s="152"/>
      <c r="AK402" s="152">
        <f aca="true" t="shared" si="164" ref="AK402:AK465">AI402+AJ402</f>
        <v>639360</v>
      </c>
      <c r="AL402" s="154">
        <v>22200</v>
      </c>
      <c r="AM402" s="152">
        <f t="shared" si="160"/>
        <v>661560</v>
      </c>
      <c r="AN402" s="152"/>
      <c r="AO402" s="152">
        <f t="shared" si="161"/>
        <v>661560</v>
      </c>
      <c r="AP402" s="152"/>
      <c r="AQ402" s="152">
        <f t="shared" si="157"/>
        <v>661560</v>
      </c>
      <c r="AR402" s="154"/>
      <c r="AS402" s="152">
        <f t="shared" si="158"/>
        <v>661560</v>
      </c>
      <c r="AT402" s="150"/>
      <c r="AU402" s="152">
        <f t="shared" si="162"/>
        <v>661560</v>
      </c>
      <c r="AV402" s="152">
        <v>150000</v>
      </c>
      <c r="AW402" s="152">
        <f t="shared" si="163"/>
        <v>811560</v>
      </c>
    </row>
    <row r="403" spans="1:49" ht="16.5" customHeight="1">
      <c r="A403" s="301"/>
      <c r="B403" s="226"/>
      <c r="C403" s="208">
        <v>3020</v>
      </c>
      <c r="D403" s="209" t="s">
        <v>455</v>
      </c>
      <c r="E403" s="169"/>
      <c r="F403" s="169"/>
      <c r="G403" s="169"/>
      <c r="H403" s="169"/>
      <c r="I403" s="169"/>
      <c r="J403" s="169"/>
      <c r="K403" s="169"/>
      <c r="L403" s="169"/>
      <c r="M403" s="169"/>
      <c r="N403" s="152"/>
      <c r="O403" s="215"/>
      <c r="P403" s="150"/>
      <c r="Q403" s="215"/>
      <c r="R403" s="215"/>
      <c r="S403" s="215"/>
      <c r="T403" s="215"/>
      <c r="U403" s="215"/>
      <c r="V403" s="215"/>
      <c r="W403" s="170">
        <v>465</v>
      </c>
      <c r="X403" s="154"/>
      <c r="Y403" s="157">
        <f t="shared" si="143"/>
        <v>465</v>
      </c>
      <c r="Z403" s="152"/>
      <c r="AA403" s="152">
        <f t="shared" si="144"/>
        <v>465</v>
      </c>
      <c r="AB403" s="152"/>
      <c r="AC403" s="152">
        <f aca="true" t="shared" si="165" ref="AC403:AC463">AA403+AB403</f>
        <v>465</v>
      </c>
      <c r="AD403" s="152"/>
      <c r="AE403" s="152">
        <f t="shared" si="145"/>
        <v>465</v>
      </c>
      <c r="AF403" s="152"/>
      <c r="AG403" s="152">
        <f t="shared" si="146"/>
        <v>465</v>
      </c>
      <c r="AH403" s="152"/>
      <c r="AI403" s="152">
        <f t="shared" si="142"/>
        <v>465</v>
      </c>
      <c r="AJ403" s="152"/>
      <c r="AK403" s="152">
        <f t="shared" si="164"/>
        <v>465</v>
      </c>
      <c r="AL403" s="154"/>
      <c r="AM403" s="152">
        <f t="shared" si="160"/>
        <v>465</v>
      </c>
      <c r="AN403" s="152"/>
      <c r="AO403" s="152">
        <f t="shared" si="161"/>
        <v>465</v>
      </c>
      <c r="AP403" s="152"/>
      <c r="AQ403" s="152">
        <f t="shared" si="157"/>
        <v>465</v>
      </c>
      <c r="AR403" s="152">
        <v>100</v>
      </c>
      <c r="AS403" s="152">
        <f t="shared" si="158"/>
        <v>565</v>
      </c>
      <c r="AT403" s="150"/>
      <c r="AU403" s="152">
        <f t="shared" si="162"/>
        <v>565</v>
      </c>
      <c r="AV403" s="152">
        <v>4000</v>
      </c>
      <c r="AW403" s="152">
        <f t="shared" si="163"/>
        <v>4565</v>
      </c>
    </row>
    <row r="404" spans="1:49" ht="16.5" customHeight="1">
      <c r="A404" s="156"/>
      <c r="B404" s="168">
        <v>85202</v>
      </c>
      <c r="C404" s="208">
        <v>4010</v>
      </c>
      <c r="D404" s="209" t="s">
        <v>294</v>
      </c>
      <c r="E404" s="152">
        <v>596315</v>
      </c>
      <c r="F404" s="152"/>
      <c r="G404" s="152">
        <f aca="true" t="shared" si="166" ref="G404:G421">E404+F404</f>
        <v>596315</v>
      </c>
      <c r="H404" s="152"/>
      <c r="I404" s="152">
        <f aca="true" t="shared" si="167" ref="I404:I421">G404+H404</f>
        <v>596315</v>
      </c>
      <c r="J404" s="152"/>
      <c r="K404" s="152">
        <f aca="true" t="shared" si="168" ref="K404:K421">I404+J404</f>
        <v>596315</v>
      </c>
      <c r="L404" s="152"/>
      <c r="M404" s="152">
        <f aca="true" t="shared" si="169" ref="M404:M421">K404+L404</f>
        <v>596315</v>
      </c>
      <c r="N404" s="152"/>
      <c r="O404" s="152">
        <f>M404+N404</f>
        <v>596315</v>
      </c>
      <c r="P404" s="152"/>
      <c r="Q404" s="152">
        <f>O404+P404</f>
        <v>596315</v>
      </c>
      <c r="R404" s="152"/>
      <c r="S404" s="152">
        <f t="shared" si="159"/>
        <v>596315</v>
      </c>
      <c r="T404" s="152"/>
      <c r="U404" s="152">
        <f>S404+T404</f>
        <v>596315</v>
      </c>
      <c r="V404" s="152">
        <v>11880</v>
      </c>
      <c r="W404" s="170">
        <v>880193</v>
      </c>
      <c r="X404" s="154"/>
      <c r="Y404" s="157">
        <f t="shared" si="143"/>
        <v>880193</v>
      </c>
      <c r="Z404" s="152"/>
      <c r="AA404" s="152">
        <f t="shared" si="144"/>
        <v>880193</v>
      </c>
      <c r="AB404" s="152"/>
      <c r="AC404" s="152">
        <f t="shared" si="165"/>
        <v>880193</v>
      </c>
      <c r="AD404" s="152"/>
      <c r="AE404" s="152">
        <f t="shared" si="145"/>
        <v>880193</v>
      </c>
      <c r="AF404" s="152"/>
      <c r="AG404" s="152">
        <f t="shared" si="146"/>
        <v>880193</v>
      </c>
      <c r="AH404" s="152"/>
      <c r="AI404" s="152">
        <f t="shared" si="142"/>
        <v>880193</v>
      </c>
      <c r="AJ404" s="152"/>
      <c r="AK404" s="152">
        <f t="shared" si="164"/>
        <v>880193</v>
      </c>
      <c r="AL404" s="154"/>
      <c r="AM404" s="152">
        <f t="shared" si="160"/>
        <v>880193</v>
      </c>
      <c r="AN404" s="152"/>
      <c r="AO404" s="152">
        <f t="shared" si="161"/>
        <v>880193</v>
      </c>
      <c r="AP404" s="152"/>
      <c r="AQ404" s="152">
        <f t="shared" si="157"/>
        <v>880193</v>
      </c>
      <c r="AR404" s="152">
        <v>30400</v>
      </c>
      <c r="AS404" s="152">
        <f t="shared" si="158"/>
        <v>910593</v>
      </c>
      <c r="AT404" s="150"/>
      <c r="AU404" s="152">
        <f t="shared" si="162"/>
        <v>910593</v>
      </c>
      <c r="AV404" s="152">
        <v>30000</v>
      </c>
      <c r="AW404" s="152">
        <f t="shared" si="163"/>
        <v>940593</v>
      </c>
    </row>
    <row r="405" spans="1:49" ht="16.5" customHeight="1">
      <c r="A405" s="156"/>
      <c r="B405" s="174" t="s">
        <v>209</v>
      </c>
      <c r="C405" s="208">
        <v>4040</v>
      </c>
      <c r="D405" s="209" t="s">
        <v>296</v>
      </c>
      <c r="E405" s="152">
        <v>50150</v>
      </c>
      <c r="F405" s="152">
        <v>-3949</v>
      </c>
      <c r="G405" s="152">
        <f t="shared" si="166"/>
        <v>46201</v>
      </c>
      <c r="H405" s="152"/>
      <c r="I405" s="152">
        <f t="shared" si="167"/>
        <v>46201</v>
      </c>
      <c r="J405" s="152"/>
      <c r="K405" s="152">
        <f t="shared" si="168"/>
        <v>46201</v>
      </c>
      <c r="L405" s="152"/>
      <c r="M405" s="152">
        <f t="shared" si="169"/>
        <v>46201</v>
      </c>
      <c r="N405" s="152"/>
      <c r="O405" s="152">
        <f>M405+N405</f>
        <v>46201</v>
      </c>
      <c r="P405" s="152"/>
      <c r="Q405" s="152">
        <f>O405+P405</f>
        <v>46201</v>
      </c>
      <c r="R405" s="152"/>
      <c r="S405" s="152">
        <f t="shared" si="159"/>
        <v>46201</v>
      </c>
      <c r="T405" s="152"/>
      <c r="U405" s="152">
        <f>S405+T405</f>
        <v>46201</v>
      </c>
      <c r="V405" s="152"/>
      <c r="W405" s="170">
        <v>50798</v>
      </c>
      <c r="X405" s="154">
        <v>4124</v>
      </c>
      <c r="Y405" s="157">
        <f t="shared" si="143"/>
        <v>54922</v>
      </c>
      <c r="Z405" s="152"/>
      <c r="AA405" s="152">
        <f t="shared" si="144"/>
        <v>54922</v>
      </c>
      <c r="AB405" s="152"/>
      <c r="AC405" s="152">
        <f t="shared" si="165"/>
        <v>54922</v>
      </c>
      <c r="AD405" s="152"/>
      <c r="AE405" s="152">
        <f t="shared" si="145"/>
        <v>54922</v>
      </c>
      <c r="AF405" s="152"/>
      <c r="AG405" s="152">
        <f t="shared" si="146"/>
        <v>54922</v>
      </c>
      <c r="AH405" s="152"/>
      <c r="AI405" s="152">
        <f t="shared" si="142"/>
        <v>54922</v>
      </c>
      <c r="AJ405" s="152"/>
      <c r="AK405" s="152">
        <f t="shared" si="164"/>
        <v>54922</v>
      </c>
      <c r="AL405" s="154"/>
      <c r="AM405" s="152">
        <f t="shared" si="160"/>
        <v>54922</v>
      </c>
      <c r="AN405" s="152"/>
      <c r="AO405" s="152">
        <f t="shared" si="161"/>
        <v>54922</v>
      </c>
      <c r="AP405" s="152"/>
      <c r="AQ405" s="152">
        <f t="shared" si="157"/>
        <v>54922</v>
      </c>
      <c r="AR405" s="152"/>
      <c r="AS405" s="152">
        <f t="shared" si="158"/>
        <v>54922</v>
      </c>
      <c r="AT405" s="150"/>
      <c r="AU405" s="152">
        <f t="shared" si="162"/>
        <v>54922</v>
      </c>
      <c r="AV405" s="152"/>
      <c r="AW405" s="152">
        <f t="shared" si="163"/>
        <v>54922</v>
      </c>
    </row>
    <row r="406" spans="1:49" ht="16.5" customHeight="1">
      <c r="A406" s="156"/>
      <c r="B406" s="174"/>
      <c r="C406" s="208">
        <v>4110</v>
      </c>
      <c r="D406" s="209" t="s">
        <v>297</v>
      </c>
      <c r="E406" s="152">
        <v>115000</v>
      </c>
      <c r="F406" s="152"/>
      <c r="G406" s="152">
        <f t="shared" si="166"/>
        <v>115000</v>
      </c>
      <c r="H406" s="152"/>
      <c r="I406" s="152">
        <f t="shared" si="167"/>
        <v>115000</v>
      </c>
      <c r="J406" s="152"/>
      <c r="K406" s="152">
        <f t="shared" si="168"/>
        <v>115000</v>
      </c>
      <c r="L406" s="152"/>
      <c r="M406" s="152">
        <f t="shared" si="169"/>
        <v>115000</v>
      </c>
      <c r="N406" s="152"/>
      <c r="O406" s="152">
        <f>M406+N406</f>
        <v>115000</v>
      </c>
      <c r="P406" s="152"/>
      <c r="Q406" s="152">
        <f>O406+P406</f>
        <v>115000</v>
      </c>
      <c r="R406" s="152"/>
      <c r="S406" s="152">
        <f t="shared" si="159"/>
        <v>115000</v>
      </c>
      <c r="T406" s="152">
        <v>-2000</v>
      </c>
      <c r="U406" s="152">
        <f>S406+T406</f>
        <v>113000</v>
      </c>
      <c r="V406" s="152"/>
      <c r="W406" s="170">
        <v>124465</v>
      </c>
      <c r="X406" s="154"/>
      <c r="Y406" s="157">
        <f t="shared" si="143"/>
        <v>124465</v>
      </c>
      <c r="Z406" s="152"/>
      <c r="AA406" s="152">
        <f t="shared" si="144"/>
        <v>124465</v>
      </c>
      <c r="AB406" s="152"/>
      <c r="AC406" s="152">
        <f t="shared" si="165"/>
        <v>124465</v>
      </c>
      <c r="AD406" s="152"/>
      <c r="AE406" s="152">
        <f t="shared" si="145"/>
        <v>124465</v>
      </c>
      <c r="AF406" s="152"/>
      <c r="AG406" s="152">
        <f t="shared" si="146"/>
        <v>124465</v>
      </c>
      <c r="AH406" s="152"/>
      <c r="AI406" s="152">
        <f t="shared" si="142"/>
        <v>124465</v>
      </c>
      <c r="AJ406" s="152"/>
      <c r="AK406" s="152">
        <f t="shared" si="164"/>
        <v>124465</v>
      </c>
      <c r="AL406" s="154"/>
      <c r="AM406" s="152">
        <f t="shared" si="160"/>
        <v>124465</v>
      </c>
      <c r="AN406" s="152"/>
      <c r="AO406" s="152">
        <f t="shared" si="161"/>
        <v>124465</v>
      </c>
      <c r="AP406" s="152"/>
      <c r="AQ406" s="152">
        <f t="shared" si="157"/>
        <v>124465</v>
      </c>
      <c r="AR406" s="152">
        <v>15000</v>
      </c>
      <c r="AS406" s="152">
        <f t="shared" si="158"/>
        <v>139465</v>
      </c>
      <c r="AT406" s="150"/>
      <c r="AU406" s="152">
        <f t="shared" si="162"/>
        <v>139465</v>
      </c>
      <c r="AV406" s="152"/>
      <c r="AW406" s="152">
        <f t="shared" si="163"/>
        <v>139465</v>
      </c>
    </row>
    <row r="407" spans="1:49" ht="16.5" customHeight="1">
      <c r="A407" s="156"/>
      <c r="B407" s="174"/>
      <c r="C407" s="208">
        <v>4120</v>
      </c>
      <c r="D407" s="209" t="s">
        <v>298</v>
      </c>
      <c r="E407" s="152">
        <v>15600</v>
      </c>
      <c r="F407" s="152"/>
      <c r="G407" s="152">
        <f t="shared" si="166"/>
        <v>15600</v>
      </c>
      <c r="H407" s="152"/>
      <c r="I407" s="152">
        <f t="shared" si="167"/>
        <v>15600</v>
      </c>
      <c r="J407" s="152"/>
      <c r="K407" s="152">
        <f t="shared" si="168"/>
        <v>15600</v>
      </c>
      <c r="L407" s="152"/>
      <c r="M407" s="152">
        <f t="shared" si="169"/>
        <v>15600</v>
      </c>
      <c r="N407" s="152"/>
      <c r="O407" s="152">
        <f>M407+N407</f>
        <v>15600</v>
      </c>
      <c r="P407" s="152"/>
      <c r="Q407" s="152">
        <f>O407+P407</f>
        <v>15600</v>
      </c>
      <c r="R407" s="152"/>
      <c r="S407" s="152">
        <f t="shared" si="159"/>
        <v>15600</v>
      </c>
      <c r="T407" s="152"/>
      <c r="U407" s="152">
        <f>S407+T407</f>
        <v>15600</v>
      </c>
      <c r="V407" s="152">
        <v>100</v>
      </c>
      <c r="W407" s="170">
        <v>17541</v>
      </c>
      <c r="X407" s="154"/>
      <c r="Y407" s="157">
        <f t="shared" si="143"/>
        <v>17541</v>
      </c>
      <c r="Z407" s="152"/>
      <c r="AA407" s="152">
        <f t="shared" si="144"/>
        <v>17541</v>
      </c>
      <c r="AB407" s="152"/>
      <c r="AC407" s="152">
        <f t="shared" si="165"/>
        <v>17541</v>
      </c>
      <c r="AD407" s="152"/>
      <c r="AE407" s="152">
        <f t="shared" si="145"/>
        <v>17541</v>
      </c>
      <c r="AF407" s="152"/>
      <c r="AG407" s="152">
        <f t="shared" si="146"/>
        <v>17541</v>
      </c>
      <c r="AH407" s="152"/>
      <c r="AI407" s="152">
        <f aca="true" t="shared" si="170" ref="AI407:AI465">AG407+AH407</f>
        <v>17541</v>
      </c>
      <c r="AJ407" s="152"/>
      <c r="AK407" s="152">
        <f t="shared" si="164"/>
        <v>17541</v>
      </c>
      <c r="AL407" s="154"/>
      <c r="AM407" s="152">
        <f t="shared" si="160"/>
        <v>17541</v>
      </c>
      <c r="AN407" s="152"/>
      <c r="AO407" s="152">
        <f t="shared" si="161"/>
        <v>17541</v>
      </c>
      <c r="AP407" s="152"/>
      <c r="AQ407" s="152">
        <f t="shared" si="157"/>
        <v>17541</v>
      </c>
      <c r="AR407" s="152">
        <v>4500</v>
      </c>
      <c r="AS407" s="152">
        <f t="shared" si="158"/>
        <v>22041</v>
      </c>
      <c r="AT407" s="150"/>
      <c r="AU407" s="152">
        <f t="shared" si="162"/>
        <v>22041</v>
      </c>
      <c r="AV407" s="152"/>
      <c r="AW407" s="152">
        <f t="shared" si="163"/>
        <v>22041</v>
      </c>
    </row>
    <row r="408" spans="1:49" ht="16.5" customHeight="1">
      <c r="A408" s="156"/>
      <c r="B408" s="174"/>
      <c r="C408" s="208">
        <v>4170</v>
      </c>
      <c r="D408" s="209" t="s">
        <v>299</v>
      </c>
      <c r="E408" s="152"/>
      <c r="F408" s="152"/>
      <c r="G408" s="152"/>
      <c r="H408" s="152"/>
      <c r="I408" s="152"/>
      <c r="J408" s="152"/>
      <c r="K408" s="152"/>
      <c r="L408" s="152"/>
      <c r="M408" s="152"/>
      <c r="N408" s="152"/>
      <c r="O408" s="152"/>
      <c r="P408" s="152"/>
      <c r="Q408" s="152"/>
      <c r="R408" s="152"/>
      <c r="S408" s="152"/>
      <c r="T408" s="152"/>
      <c r="U408" s="152"/>
      <c r="V408" s="152"/>
      <c r="W408" s="170">
        <v>22121</v>
      </c>
      <c r="X408" s="154"/>
      <c r="Y408" s="157">
        <f aca="true" t="shared" si="171" ref="Y408:Y464">W408+X408</f>
        <v>22121</v>
      </c>
      <c r="Z408" s="152"/>
      <c r="AA408" s="152">
        <f aca="true" t="shared" si="172" ref="AA408:AA464">Y408+Z408</f>
        <v>22121</v>
      </c>
      <c r="AB408" s="152"/>
      <c r="AC408" s="152">
        <f t="shared" si="165"/>
        <v>22121</v>
      </c>
      <c r="AD408" s="152"/>
      <c r="AE408" s="152">
        <f aca="true" t="shared" si="173" ref="AE408:AE464">AC408+AD408</f>
        <v>22121</v>
      </c>
      <c r="AF408" s="152"/>
      <c r="AG408" s="152">
        <f t="shared" si="146"/>
        <v>22121</v>
      </c>
      <c r="AH408" s="152"/>
      <c r="AI408" s="152">
        <f t="shared" si="170"/>
        <v>22121</v>
      </c>
      <c r="AJ408" s="152"/>
      <c r="AK408" s="152">
        <f t="shared" si="164"/>
        <v>22121</v>
      </c>
      <c r="AL408" s="154"/>
      <c r="AM408" s="152">
        <f t="shared" si="160"/>
        <v>22121</v>
      </c>
      <c r="AN408" s="152"/>
      <c r="AO408" s="152">
        <f t="shared" si="161"/>
        <v>22121</v>
      </c>
      <c r="AP408" s="152">
        <v>8000</v>
      </c>
      <c r="AQ408" s="152">
        <f t="shared" si="157"/>
        <v>30121</v>
      </c>
      <c r="AR408" s="152">
        <v>3000</v>
      </c>
      <c r="AS408" s="152">
        <f t="shared" si="158"/>
        <v>33121</v>
      </c>
      <c r="AT408" s="150"/>
      <c r="AU408" s="152">
        <f t="shared" si="162"/>
        <v>33121</v>
      </c>
      <c r="AV408" s="152"/>
      <c r="AW408" s="152">
        <f t="shared" si="163"/>
        <v>33121</v>
      </c>
    </row>
    <row r="409" spans="1:49" ht="16.5" customHeight="1">
      <c r="A409" s="156"/>
      <c r="B409" s="174"/>
      <c r="C409" s="208">
        <v>4210</v>
      </c>
      <c r="D409" s="209" t="s">
        <v>300</v>
      </c>
      <c r="E409" s="152">
        <v>30000</v>
      </c>
      <c r="F409" s="152"/>
      <c r="G409" s="152">
        <f t="shared" si="166"/>
        <v>30000</v>
      </c>
      <c r="H409" s="152"/>
      <c r="I409" s="152">
        <f t="shared" si="167"/>
        <v>30000</v>
      </c>
      <c r="J409" s="152"/>
      <c r="K409" s="152">
        <f t="shared" si="168"/>
        <v>30000</v>
      </c>
      <c r="L409" s="152"/>
      <c r="M409" s="152">
        <f t="shared" si="169"/>
        <v>30000</v>
      </c>
      <c r="N409" s="152">
        <v>2474</v>
      </c>
      <c r="O409" s="152">
        <f>M409+N409</f>
        <v>32474</v>
      </c>
      <c r="P409" s="152">
        <v>3575</v>
      </c>
      <c r="Q409" s="152">
        <f>O409+P409</f>
        <v>36049</v>
      </c>
      <c r="R409" s="152"/>
      <c r="S409" s="152">
        <f t="shared" si="159"/>
        <v>36049</v>
      </c>
      <c r="T409" s="152"/>
      <c r="U409" s="152">
        <f>S409+T409</f>
        <v>36049</v>
      </c>
      <c r="V409" s="152">
        <v>11366</v>
      </c>
      <c r="W409" s="170">
        <v>51335</v>
      </c>
      <c r="X409" s="154"/>
      <c r="Y409" s="157">
        <f t="shared" si="171"/>
        <v>51335</v>
      </c>
      <c r="Z409" s="152"/>
      <c r="AA409" s="152">
        <f t="shared" si="172"/>
        <v>51335</v>
      </c>
      <c r="AB409" s="152"/>
      <c r="AC409" s="152">
        <f t="shared" si="165"/>
        <v>51335</v>
      </c>
      <c r="AD409" s="152"/>
      <c r="AE409" s="152">
        <f t="shared" si="173"/>
        <v>51335</v>
      </c>
      <c r="AF409" s="152">
        <v>-2500</v>
      </c>
      <c r="AG409" s="152">
        <f aca="true" t="shared" si="174" ref="AG409:AG464">AE409+AF409</f>
        <v>48835</v>
      </c>
      <c r="AH409" s="152"/>
      <c r="AI409" s="152">
        <f t="shared" si="170"/>
        <v>48835</v>
      </c>
      <c r="AJ409" s="152"/>
      <c r="AK409" s="152">
        <f t="shared" si="164"/>
        <v>48835</v>
      </c>
      <c r="AL409" s="154"/>
      <c r="AM409" s="152">
        <f t="shared" si="160"/>
        <v>48835</v>
      </c>
      <c r="AN409" s="152"/>
      <c r="AO409" s="152">
        <f t="shared" si="161"/>
        <v>48835</v>
      </c>
      <c r="AP409" s="152">
        <v>5000</v>
      </c>
      <c r="AQ409" s="152">
        <f t="shared" si="157"/>
        <v>53835</v>
      </c>
      <c r="AR409" s="152">
        <v>65000</v>
      </c>
      <c r="AS409" s="152">
        <f t="shared" si="158"/>
        <v>118835</v>
      </c>
      <c r="AT409" s="150"/>
      <c r="AU409" s="152">
        <f t="shared" si="162"/>
        <v>118835</v>
      </c>
      <c r="AV409" s="152">
        <v>45000</v>
      </c>
      <c r="AW409" s="152">
        <f t="shared" si="163"/>
        <v>163835</v>
      </c>
    </row>
    <row r="410" spans="1:49" ht="16.5" customHeight="1">
      <c r="A410" s="156"/>
      <c r="B410" s="174"/>
      <c r="C410" s="208">
        <v>4220</v>
      </c>
      <c r="D410" s="209" t="s">
        <v>366</v>
      </c>
      <c r="E410" s="152">
        <v>107335</v>
      </c>
      <c r="F410" s="152">
        <v>-2403</v>
      </c>
      <c r="G410" s="152">
        <f t="shared" si="166"/>
        <v>104932</v>
      </c>
      <c r="H410" s="152"/>
      <c r="I410" s="152">
        <f t="shared" si="167"/>
        <v>104932</v>
      </c>
      <c r="J410" s="152"/>
      <c r="K410" s="152">
        <f t="shared" si="168"/>
        <v>104932</v>
      </c>
      <c r="L410" s="152"/>
      <c r="M410" s="152">
        <f t="shared" si="169"/>
        <v>104932</v>
      </c>
      <c r="N410" s="152"/>
      <c r="O410" s="152">
        <f>M410+N410</f>
        <v>104932</v>
      </c>
      <c r="P410" s="152"/>
      <c r="Q410" s="152">
        <f>O410+P410</f>
        <v>104932</v>
      </c>
      <c r="R410" s="152">
        <v>5499</v>
      </c>
      <c r="S410" s="152">
        <f t="shared" si="159"/>
        <v>110431</v>
      </c>
      <c r="T410" s="152">
        <v>424</v>
      </c>
      <c r="U410" s="152">
        <f>S410+T410</f>
        <v>110855</v>
      </c>
      <c r="V410" s="152">
        <v>12000</v>
      </c>
      <c r="W410" s="170">
        <v>100920</v>
      </c>
      <c r="X410" s="154"/>
      <c r="Y410" s="157">
        <f t="shared" si="171"/>
        <v>100920</v>
      </c>
      <c r="Z410" s="152"/>
      <c r="AA410" s="152">
        <f t="shared" si="172"/>
        <v>100920</v>
      </c>
      <c r="AB410" s="152"/>
      <c r="AC410" s="152">
        <f t="shared" si="165"/>
        <v>100920</v>
      </c>
      <c r="AD410" s="152"/>
      <c r="AE410" s="152">
        <f t="shared" si="173"/>
        <v>100920</v>
      </c>
      <c r="AF410" s="152">
        <v>-4320</v>
      </c>
      <c r="AG410" s="152">
        <f t="shared" si="174"/>
        <v>96600</v>
      </c>
      <c r="AH410" s="152"/>
      <c r="AI410" s="152">
        <f t="shared" si="170"/>
        <v>96600</v>
      </c>
      <c r="AJ410" s="152"/>
      <c r="AK410" s="152">
        <f t="shared" si="164"/>
        <v>96600</v>
      </c>
      <c r="AL410" s="154">
        <v>18600</v>
      </c>
      <c r="AM410" s="152">
        <f t="shared" si="160"/>
        <v>115200</v>
      </c>
      <c r="AN410" s="152">
        <v>-10000</v>
      </c>
      <c r="AO410" s="152">
        <f t="shared" si="161"/>
        <v>105200</v>
      </c>
      <c r="AP410" s="152">
        <v>-5200</v>
      </c>
      <c r="AQ410" s="152">
        <f t="shared" si="157"/>
        <v>100000</v>
      </c>
      <c r="AR410" s="152">
        <v>20000</v>
      </c>
      <c r="AS410" s="152">
        <f t="shared" si="158"/>
        <v>120000</v>
      </c>
      <c r="AT410" s="150"/>
      <c r="AU410" s="152">
        <f t="shared" si="162"/>
        <v>120000</v>
      </c>
      <c r="AV410" s="152"/>
      <c r="AW410" s="152">
        <f t="shared" si="163"/>
        <v>120000</v>
      </c>
    </row>
    <row r="411" spans="1:49" ht="16.5" customHeight="1">
      <c r="A411" s="156"/>
      <c r="B411" s="174"/>
      <c r="C411" s="208">
        <v>4230</v>
      </c>
      <c r="D411" s="209" t="s">
        <v>456</v>
      </c>
      <c r="E411" s="152">
        <v>1000</v>
      </c>
      <c r="F411" s="152"/>
      <c r="G411" s="152">
        <f t="shared" si="166"/>
        <v>1000</v>
      </c>
      <c r="H411" s="152"/>
      <c r="I411" s="152">
        <f t="shared" si="167"/>
        <v>1000</v>
      </c>
      <c r="J411" s="152"/>
      <c r="K411" s="152">
        <f t="shared" si="168"/>
        <v>1000</v>
      </c>
      <c r="L411" s="152"/>
      <c r="M411" s="152">
        <f t="shared" si="169"/>
        <v>1000</v>
      </c>
      <c r="N411" s="152"/>
      <c r="O411" s="152">
        <f>M411+N411</f>
        <v>1000</v>
      </c>
      <c r="P411" s="152"/>
      <c r="Q411" s="152">
        <f>O411+P411</f>
        <v>1000</v>
      </c>
      <c r="R411" s="152"/>
      <c r="S411" s="152">
        <f t="shared" si="159"/>
        <v>1000</v>
      </c>
      <c r="T411" s="152">
        <v>500</v>
      </c>
      <c r="U411" s="152">
        <f>S411+T411</f>
        <v>1500</v>
      </c>
      <c r="V411" s="152"/>
      <c r="W411" s="170">
        <v>1907</v>
      </c>
      <c r="X411" s="154"/>
      <c r="Y411" s="157">
        <f t="shared" si="171"/>
        <v>1907</v>
      </c>
      <c r="Z411" s="152"/>
      <c r="AA411" s="152">
        <f t="shared" si="172"/>
        <v>1907</v>
      </c>
      <c r="AB411" s="152"/>
      <c r="AC411" s="152">
        <f t="shared" si="165"/>
        <v>1907</v>
      </c>
      <c r="AD411" s="152"/>
      <c r="AE411" s="152">
        <f t="shared" si="173"/>
        <v>1907</v>
      </c>
      <c r="AF411" s="152">
        <v>1000</v>
      </c>
      <c r="AG411" s="152">
        <f t="shared" si="174"/>
        <v>2907</v>
      </c>
      <c r="AH411" s="152"/>
      <c r="AI411" s="152">
        <f t="shared" si="170"/>
        <v>2907</v>
      </c>
      <c r="AJ411" s="152"/>
      <c r="AK411" s="152">
        <f t="shared" si="164"/>
        <v>2907</v>
      </c>
      <c r="AL411" s="154"/>
      <c r="AM411" s="152">
        <f t="shared" si="160"/>
        <v>2907</v>
      </c>
      <c r="AN411" s="152"/>
      <c r="AO411" s="152">
        <f t="shared" si="161"/>
        <v>2907</v>
      </c>
      <c r="AP411" s="152">
        <v>500</v>
      </c>
      <c r="AQ411" s="152">
        <f t="shared" si="157"/>
        <v>3407</v>
      </c>
      <c r="AR411" s="152">
        <v>1000</v>
      </c>
      <c r="AS411" s="152">
        <f t="shared" si="158"/>
        <v>4407</v>
      </c>
      <c r="AT411" s="150"/>
      <c r="AU411" s="152">
        <f t="shared" si="162"/>
        <v>4407</v>
      </c>
      <c r="AV411" s="152"/>
      <c r="AW411" s="152">
        <f t="shared" si="163"/>
        <v>4407</v>
      </c>
    </row>
    <row r="412" spans="1:49" ht="18.75" customHeight="1">
      <c r="A412" s="156"/>
      <c r="B412" s="174"/>
      <c r="C412" s="208">
        <v>4260</v>
      </c>
      <c r="D412" s="209" t="s">
        <v>302</v>
      </c>
      <c r="E412" s="152">
        <v>69000</v>
      </c>
      <c r="F412" s="302" t="s">
        <v>457</v>
      </c>
      <c r="G412" s="157">
        <v>60590</v>
      </c>
      <c r="H412" s="231"/>
      <c r="I412" s="303">
        <v>60590</v>
      </c>
      <c r="J412" s="231"/>
      <c r="K412" s="303">
        <v>60590</v>
      </c>
      <c r="L412" s="231"/>
      <c r="M412" s="303">
        <v>60590</v>
      </c>
      <c r="N412" s="152"/>
      <c r="O412" s="152">
        <f>M412+N412</f>
        <v>60590</v>
      </c>
      <c r="P412" s="152"/>
      <c r="Q412" s="152">
        <f>O412+P412</f>
        <v>60590</v>
      </c>
      <c r="R412" s="152"/>
      <c r="S412" s="152">
        <f t="shared" si="159"/>
        <v>60590</v>
      </c>
      <c r="T412" s="152"/>
      <c r="U412" s="152">
        <f>S412+T412</f>
        <v>60590</v>
      </c>
      <c r="V412" s="152"/>
      <c r="W412" s="170">
        <v>47919</v>
      </c>
      <c r="X412" s="154"/>
      <c r="Y412" s="157">
        <f t="shared" si="171"/>
        <v>47919</v>
      </c>
      <c r="Z412" s="152"/>
      <c r="AA412" s="152">
        <f t="shared" si="172"/>
        <v>47919</v>
      </c>
      <c r="AB412" s="152"/>
      <c r="AC412" s="152">
        <f t="shared" si="165"/>
        <v>47919</v>
      </c>
      <c r="AD412" s="152"/>
      <c r="AE412" s="152">
        <f t="shared" si="173"/>
        <v>47919</v>
      </c>
      <c r="AF412" s="152"/>
      <c r="AG412" s="152">
        <f t="shared" si="174"/>
        <v>47919</v>
      </c>
      <c r="AH412" s="152"/>
      <c r="AI412" s="152">
        <f t="shared" si="170"/>
        <v>47919</v>
      </c>
      <c r="AJ412" s="152"/>
      <c r="AK412" s="152">
        <f t="shared" si="164"/>
        <v>47919</v>
      </c>
      <c r="AL412" s="154"/>
      <c r="AM412" s="152">
        <f t="shared" si="160"/>
        <v>47919</v>
      </c>
      <c r="AN412" s="152">
        <v>16000</v>
      </c>
      <c r="AO412" s="152">
        <f t="shared" si="161"/>
        <v>63919</v>
      </c>
      <c r="AP412" s="152">
        <v>5000</v>
      </c>
      <c r="AQ412" s="152">
        <f t="shared" si="157"/>
        <v>68919</v>
      </c>
      <c r="AR412" s="152">
        <v>10000</v>
      </c>
      <c r="AS412" s="152">
        <f t="shared" si="158"/>
        <v>78919</v>
      </c>
      <c r="AT412" s="150"/>
      <c r="AU412" s="152">
        <f t="shared" si="162"/>
        <v>78919</v>
      </c>
      <c r="AV412" s="152">
        <v>10000</v>
      </c>
      <c r="AW412" s="152">
        <f t="shared" si="163"/>
        <v>88919</v>
      </c>
    </row>
    <row r="413" spans="1:49" ht="16.5" customHeight="1">
      <c r="A413" s="289"/>
      <c r="B413" s="290"/>
      <c r="C413" s="272">
        <v>4270</v>
      </c>
      <c r="D413" s="304" t="s">
        <v>303</v>
      </c>
      <c r="E413" s="152">
        <v>1000</v>
      </c>
      <c r="F413" s="152"/>
      <c r="G413" s="152">
        <f t="shared" si="166"/>
        <v>1000</v>
      </c>
      <c r="H413" s="152"/>
      <c r="I413" s="152">
        <f t="shared" si="167"/>
        <v>1000</v>
      </c>
      <c r="J413" s="152"/>
      <c r="K413" s="152">
        <f t="shared" si="168"/>
        <v>1000</v>
      </c>
      <c r="L413" s="152"/>
      <c r="M413" s="152">
        <f t="shared" si="169"/>
        <v>1000</v>
      </c>
      <c r="N413" s="152">
        <v>60000</v>
      </c>
      <c r="O413" s="152">
        <f>M413+N413</f>
        <v>61000</v>
      </c>
      <c r="P413" s="152"/>
      <c r="Q413" s="152">
        <f>O413+P413</f>
        <v>61000</v>
      </c>
      <c r="R413" s="152"/>
      <c r="S413" s="152">
        <f t="shared" si="159"/>
        <v>61000</v>
      </c>
      <c r="T413" s="152">
        <v>15000</v>
      </c>
      <c r="U413" s="152">
        <f>S413+T413</f>
        <v>76000</v>
      </c>
      <c r="V413" s="152"/>
      <c r="W413" s="170">
        <v>13435</v>
      </c>
      <c r="X413" s="154"/>
      <c r="Y413" s="157">
        <f t="shared" si="171"/>
        <v>13435</v>
      </c>
      <c r="Z413" s="152"/>
      <c r="AA413" s="152">
        <f t="shared" si="172"/>
        <v>13435</v>
      </c>
      <c r="AB413" s="152">
        <v>-4320</v>
      </c>
      <c r="AC413" s="152">
        <f t="shared" si="165"/>
        <v>9115</v>
      </c>
      <c r="AD413" s="152"/>
      <c r="AE413" s="152">
        <f t="shared" si="173"/>
        <v>9115</v>
      </c>
      <c r="AF413" s="152">
        <v>4320</v>
      </c>
      <c r="AG413" s="152">
        <f t="shared" si="174"/>
        <v>13435</v>
      </c>
      <c r="AH413" s="152"/>
      <c r="AI413" s="152">
        <f t="shared" si="170"/>
        <v>13435</v>
      </c>
      <c r="AJ413" s="152">
        <v>50000</v>
      </c>
      <c r="AK413" s="152">
        <f t="shared" si="164"/>
        <v>63435</v>
      </c>
      <c r="AL413" s="154"/>
      <c r="AM413" s="152">
        <f t="shared" si="160"/>
        <v>63435</v>
      </c>
      <c r="AN413" s="152"/>
      <c r="AO413" s="152">
        <f t="shared" si="161"/>
        <v>63435</v>
      </c>
      <c r="AP413" s="152">
        <v>-7000</v>
      </c>
      <c r="AQ413" s="152">
        <f t="shared" si="157"/>
        <v>56435</v>
      </c>
      <c r="AR413" s="152">
        <v>5000</v>
      </c>
      <c r="AS413" s="152">
        <f t="shared" si="158"/>
        <v>61435</v>
      </c>
      <c r="AT413" s="150"/>
      <c r="AU413" s="152">
        <f t="shared" si="162"/>
        <v>61435</v>
      </c>
      <c r="AV413" s="152">
        <v>15000</v>
      </c>
      <c r="AW413" s="152">
        <f t="shared" si="163"/>
        <v>76435</v>
      </c>
    </row>
    <row r="414" spans="1:49" ht="16.5" customHeight="1">
      <c r="A414" s="289"/>
      <c r="B414" s="290"/>
      <c r="C414" s="272">
        <v>4280</v>
      </c>
      <c r="D414" s="304" t="s">
        <v>304</v>
      </c>
      <c r="E414" s="152"/>
      <c r="F414" s="152"/>
      <c r="G414" s="152"/>
      <c r="H414" s="152"/>
      <c r="I414" s="152"/>
      <c r="J414" s="152"/>
      <c r="K414" s="152"/>
      <c r="L414" s="152"/>
      <c r="M414" s="152"/>
      <c r="N414" s="152"/>
      <c r="O414" s="152"/>
      <c r="P414" s="152"/>
      <c r="Q414" s="152"/>
      <c r="R414" s="152"/>
      <c r="S414" s="152"/>
      <c r="T414" s="152"/>
      <c r="U414" s="152"/>
      <c r="V414" s="152"/>
      <c r="W414" s="170">
        <v>2096</v>
      </c>
      <c r="X414" s="154"/>
      <c r="Y414" s="157">
        <f t="shared" si="171"/>
        <v>2096</v>
      </c>
      <c r="Z414" s="152"/>
      <c r="AA414" s="152">
        <f t="shared" si="172"/>
        <v>2096</v>
      </c>
      <c r="AB414" s="152"/>
      <c r="AC414" s="152">
        <f t="shared" si="165"/>
        <v>2096</v>
      </c>
      <c r="AD414" s="152"/>
      <c r="AE414" s="152">
        <f t="shared" si="173"/>
        <v>2096</v>
      </c>
      <c r="AF414" s="152"/>
      <c r="AG414" s="152">
        <f t="shared" si="174"/>
        <v>2096</v>
      </c>
      <c r="AH414" s="152"/>
      <c r="AI414" s="152">
        <f t="shared" si="170"/>
        <v>2096</v>
      </c>
      <c r="AJ414" s="152"/>
      <c r="AK414" s="152">
        <f t="shared" si="164"/>
        <v>2096</v>
      </c>
      <c r="AL414" s="154"/>
      <c r="AM414" s="152">
        <f t="shared" si="160"/>
        <v>2096</v>
      </c>
      <c r="AN414" s="152"/>
      <c r="AO414" s="152">
        <f t="shared" si="161"/>
        <v>2096</v>
      </c>
      <c r="AP414" s="152">
        <v>500</v>
      </c>
      <c r="AQ414" s="152">
        <f t="shared" si="157"/>
        <v>2596</v>
      </c>
      <c r="AR414" s="152"/>
      <c r="AS414" s="152">
        <f t="shared" si="158"/>
        <v>2596</v>
      </c>
      <c r="AT414" s="150"/>
      <c r="AU414" s="152">
        <f t="shared" si="162"/>
        <v>2596</v>
      </c>
      <c r="AV414" s="152"/>
      <c r="AW414" s="152">
        <f t="shared" si="163"/>
        <v>2596</v>
      </c>
    </row>
    <row r="415" spans="1:49" ht="16.5" customHeight="1">
      <c r="A415" s="156"/>
      <c r="B415" s="174"/>
      <c r="C415" s="208">
        <v>4300</v>
      </c>
      <c r="D415" s="209" t="s">
        <v>284</v>
      </c>
      <c r="E415" s="152">
        <v>60000</v>
      </c>
      <c r="F415" s="152">
        <v>-5000</v>
      </c>
      <c r="G415" s="152">
        <f t="shared" si="166"/>
        <v>55000</v>
      </c>
      <c r="H415" s="152"/>
      <c r="I415" s="152">
        <f t="shared" si="167"/>
        <v>55000</v>
      </c>
      <c r="J415" s="152"/>
      <c r="K415" s="152">
        <f t="shared" si="168"/>
        <v>55000</v>
      </c>
      <c r="L415" s="152"/>
      <c r="M415" s="152">
        <f t="shared" si="169"/>
        <v>55000</v>
      </c>
      <c r="N415" s="152"/>
      <c r="O415" s="152">
        <f>M415+N415</f>
        <v>55000</v>
      </c>
      <c r="P415" s="152"/>
      <c r="Q415" s="152">
        <f>O415+P415</f>
        <v>55000</v>
      </c>
      <c r="R415" s="152"/>
      <c r="S415" s="152">
        <f t="shared" si="159"/>
        <v>55000</v>
      </c>
      <c r="T415" s="152">
        <v>2000</v>
      </c>
      <c r="U415" s="152">
        <f>S415+T415</f>
        <v>57000</v>
      </c>
      <c r="V415" s="152">
        <v>8331</v>
      </c>
      <c r="W415" s="170">
        <v>44337</v>
      </c>
      <c r="X415" s="154"/>
      <c r="Y415" s="157">
        <f t="shared" si="171"/>
        <v>44337</v>
      </c>
      <c r="Z415" s="152"/>
      <c r="AA415" s="152">
        <f t="shared" si="172"/>
        <v>44337</v>
      </c>
      <c r="AB415" s="152"/>
      <c r="AC415" s="152">
        <f t="shared" si="165"/>
        <v>44337</v>
      </c>
      <c r="AD415" s="152"/>
      <c r="AE415" s="152">
        <f t="shared" si="173"/>
        <v>44337</v>
      </c>
      <c r="AF415" s="152">
        <v>32000</v>
      </c>
      <c r="AG415" s="152">
        <f t="shared" si="174"/>
        <v>76337</v>
      </c>
      <c r="AH415" s="152"/>
      <c r="AI415" s="152">
        <f t="shared" si="170"/>
        <v>76337</v>
      </c>
      <c r="AJ415" s="152"/>
      <c r="AK415" s="152">
        <f t="shared" si="164"/>
        <v>76337</v>
      </c>
      <c r="AL415" s="154"/>
      <c r="AM415" s="152">
        <f t="shared" si="160"/>
        <v>76337</v>
      </c>
      <c r="AN415" s="152"/>
      <c r="AO415" s="152">
        <f t="shared" si="161"/>
        <v>76337</v>
      </c>
      <c r="AP415" s="152">
        <v>-7800</v>
      </c>
      <c r="AQ415" s="152">
        <f t="shared" si="157"/>
        <v>68537</v>
      </c>
      <c r="AR415" s="152">
        <v>10000</v>
      </c>
      <c r="AS415" s="152">
        <f t="shared" si="158"/>
        <v>78537</v>
      </c>
      <c r="AT415" s="150"/>
      <c r="AU415" s="152">
        <f t="shared" si="162"/>
        <v>78537</v>
      </c>
      <c r="AV415" s="152"/>
      <c r="AW415" s="152">
        <f t="shared" si="163"/>
        <v>78537</v>
      </c>
    </row>
    <row r="416" spans="1:49" ht="16.5" customHeight="1">
      <c r="A416" s="156"/>
      <c r="B416" s="174"/>
      <c r="C416" s="208">
        <v>4350</v>
      </c>
      <c r="D416" s="305" t="s">
        <v>305</v>
      </c>
      <c r="E416" s="152"/>
      <c r="F416" s="152"/>
      <c r="G416" s="152"/>
      <c r="H416" s="152"/>
      <c r="I416" s="152"/>
      <c r="J416" s="152"/>
      <c r="K416" s="152"/>
      <c r="L416" s="152"/>
      <c r="M416" s="152"/>
      <c r="N416" s="152"/>
      <c r="O416" s="152"/>
      <c r="P416" s="152"/>
      <c r="Q416" s="152"/>
      <c r="R416" s="152"/>
      <c r="S416" s="152"/>
      <c r="T416" s="152"/>
      <c r="U416" s="152"/>
      <c r="V416" s="152"/>
      <c r="W416" s="170">
        <v>405</v>
      </c>
      <c r="X416" s="154"/>
      <c r="Y416" s="157">
        <f t="shared" si="171"/>
        <v>405</v>
      </c>
      <c r="Z416" s="152"/>
      <c r="AA416" s="152">
        <f t="shared" si="172"/>
        <v>405</v>
      </c>
      <c r="AB416" s="152"/>
      <c r="AC416" s="152">
        <f t="shared" si="165"/>
        <v>405</v>
      </c>
      <c r="AD416" s="152"/>
      <c r="AE416" s="152">
        <f t="shared" si="173"/>
        <v>405</v>
      </c>
      <c r="AF416" s="152"/>
      <c r="AG416" s="152">
        <f t="shared" si="174"/>
        <v>405</v>
      </c>
      <c r="AH416" s="152"/>
      <c r="AI416" s="152">
        <f t="shared" si="170"/>
        <v>405</v>
      </c>
      <c r="AJ416" s="152"/>
      <c r="AK416" s="152">
        <f t="shared" si="164"/>
        <v>405</v>
      </c>
      <c r="AL416" s="154">
        <v>400</v>
      </c>
      <c r="AM416" s="152">
        <f t="shared" si="160"/>
        <v>805</v>
      </c>
      <c r="AN416" s="152"/>
      <c r="AO416" s="152">
        <f t="shared" si="161"/>
        <v>805</v>
      </c>
      <c r="AP416" s="152"/>
      <c r="AQ416" s="152">
        <f t="shared" si="157"/>
        <v>805</v>
      </c>
      <c r="AR416" s="152">
        <v>500</v>
      </c>
      <c r="AS416" s="152">
        <f t="shared" si="158"/>
        <v>1305</v>
      </c>
      <c r="AT416" s="150"/>
      <c r="AU416" s="152">
        <f t="shared" si="162"/>
        <v>1305</v>
      </c>
      <c r="AV416" s="152"/>
      <c r="AW416" s="152">
        <f t="shared" si="163"/>
        <v>1305</v>
      </c>
    </row>
    <row r="417" spans="1:49" ht="16.5" customHeight="1">
      <c r="A417" s="156"/>
      <c r="B417" s="174"/>
      <c r="C417" s="208">
        <v>4360</v>
      </c>
      <c r="D417" s="306" t="s">
        <v>458</v>
      </c>
      <c r="E417" s="152"/>
      <c r="F417" s="152"/>
      <c r="G417" s="152"/>
      <c r="H417" s="152"/>
      <c r="I417" s="152"/>
      <c r="J417" s="152"/>
      <c r="K417" s="152"/>
      <c r="L417" s="152"/>
      <c r="M417" s="152"/>
      <c r="N417" s="152"/>
      <c r="O417" s="152"/>
      <c r="P417" s="152"/>
      <c r="Q417" s="152"/>
      <c r="R417" s="152"/>
      <c r="S417" s="152"/>
      <c r="T417" s="152"/>
      <c r="U417" s="152"/>
      <c r="V417" s="152"/>
      <c r="W417" s="170">
        <v>307</v>
      </c>
      <c r="X417" s="154"/>
      <c r="Y417" s="157">
        <f t="shared" si="171"/>
        <v>307</v>
      </c>
      <c r="Z417" s="152"/>
      <c r="AA417" s="152">
        <f t="shared" si="172"/>
        <v>307</v>
      </c>
      <c r="AB417" s="152"/>
      <c r="AC417" s="152">
        <f t="shared" si="165"/>
        <v>307</v>
      </c>
      <c r="AD417" s="152"/>
      <c r="AE417" s="152">
        <f t="shared" si="173"/>
        <v>307</v>
      </c>
      <c r="AF417" s="152">
        <v>500</v>
      </c>
      <c r="AG417" s="152">
        <f t="shared" si="174"/>
        <v>807</v>
      </c>
      <c r="AH417" s="152"/>
      <c r="AI417" s="152">
        <f t="shared" si="170"/>
        <v>807</v>
      </c>
      <c r="AJ417" s="152"/>
      <c r="AK417" s="152">
        <f t="shared" si="164"/>
        <v>807</v>
      </c>
      <c r="AL417" s="154"/>
      <c r="AM417" s="152">
        <f t="shared" si="160"/>
        <v>807</v>
      </c>
      <c r="AN417" s="152"/>
      <c r="AO417" s="152">
        <f t="shared" si="161"/>
        <v>807</v>
      </c>
      <c r="AP417" s="152"/>
      <c r="AQ417" s="152">
        <f t="shared" si="157"/>
        <v>807</v>
      </c>
      <c r="AR417" s="152"/>
      <c r="AS417" s="152">
        <f t="shared" si="158"/>
        <v>807</v>
      </c>
      <c r="AT417" s="150"/>
      <c r="AU417" s="152">
        <f t="shared" si="162"/>
        <v>807</v>
      </c>
      <c r="AV417" s="152"/>
      <c r="AW417" s="152">
        <f t="shared" si="163"/>
        <v>807</v>
      </c>
    </row>
    <row r="418" spans="1:49" ht="16.5" customHeight="1">
      <c r="A418" s="156"/>
      <c r="B418" s="174"/>
      <c r="C418" s="208">
        <v>4370</v>
      </c>
      <c r="D418" s="307" t="s">
        <v>459</v>
      </c>
      <c r="E418" s="152"/>
      <c r="F418" s="152"/>
      <c r="G418" s="152"/>
      <c r="H418" s="152"/>
      <c r="I418" s="152"/>
      <c r="J418" s="152"/>
      <c r="K418" s="152"/>
      <c r="L418" s="152"/>
      <c r="M418" s="152"/>
      <c r="N418" s="152"/>
      <c r="O418" s="152"/>
      <c r="P418" s="152"/>
      <c r="Q418" s="152"/>
      <c r="R418" s="152"/>
      <c r="S418" s="152"/>
      <c r="T418" s="152"/>
      <c r="U418" s="152"/>
      <c r="V418" s="152"/>
      <c r="W418" s="170">
        <v>4844</v>
      </c>
      <c r="X418" s="154"/>
      <c r="Y418" s="157">
        <f t="shared" si="171"/>
        <v>4844</v>
      </c>
      <c r="Z418" s="152"/>
      <c r="AA418" s="152">
        <f t="shared" si="172"/>
        <v>4844</v>
      </c>
      <c r="AB418" s="152"/>
      <c r="AC418" s="152">
        <f t="shared" si="165"/>
        <v>4844</v>
      </c>
      <c r="AD418" s="152"/>
      <c r="AE418" s="152">
        <f t="shared" si="173"/>
        <v>4844</v>
      </c>
      <c r="AF418" s="152"/>
      <c r="AG418" s="152">
        <f t="shared" si="174"/>
        <v>4844</v>
      </c>
      <c r="AH418" s="152"/>
      <c r="AI418" s="152">
        <f t="shared" si="170"/>
        <v>4844</v>
      </c>
      <c r="AJ418" s="152"/>
      <c r="AK418" s="152">
        <f t="shared" si="164"/>
        <v>4844</v>
      </c>
      <c r="AL418" s="154"/>
      <c r="AM418" s="152">
        <f t="shared" si="160"/>
        <v>4844</v>
      </c>
      <c r="AN418" s="152"/>
      <c r="AO418" s="152">
        <f t="shared" si="161"/>
        <v>4844</v>
      </c>
      <c r="AP418" s="152"/>
      <c r="AQ418" s="152">
        <f t="shared" si="157"/>
        <v>4844</v>
      </c>
      <c r="AR418" s="152">
        <v>1000</v>
      </c>
      <c r="AS418" s="152">
        <f t="shared" si="158"/>
        <v>5844</v>
      </c>
      <c r="AT418" s="150"/>
      <c r="AU418" s="152">
        <f t="shared" si="162"/>
        <v>5844</v>
      </c>
      <c r="AV418" s="152"/>
      <c r="AW418" s="152">
        <f t="shared" si="163"/>
        <v>5844</v>
      </c>
    </row>
    <row r="419" spans="1:49" ht="16.5" customHeight="1">
      <c r="A419" s="156"/>
      <c r="B419" s="174"/>
      <c r="C419" s="208">
        <v>4410</v>
      </c>
      <c r="D419" s="209" t="s">
        <v>347</v>
      </c>
      <c r="E419" s="152">
        <v>3000</v>
      </c>
      <c r="F419" s="152"/>
      <c r="G419" s="152">
        <f t="shared" si="166"/>
        <v>3000</v>
      </c>
      <c r="H419" s="152"/>
      <c r="I419" s="152">
        <f t="shared" si="167"/>
        <v>3000</v>
      </c>
      <c r="J419" s="152"/>
      <c r="K419" s="152">
        <f t="shared" si="168"/>
        <v>3000</v>
      </c>
      <c r="L419" s="152">
        <v>-998</v>
      </c>
      <c r="M419" s="152">
        <f t="shared" si="169"/>
        <v>2002</v>
      </c>
      <c r="N419" s="152"/>
      <c r="O419" s="152">
        <f>M419+N419</f>
        <v>2002</v>
      </c>
      <c r="P419" s="152"/>
      <c r="Q419" s="152">
        <f>O419+P419</f>
        <v>2002</v>
      </c>
      <c r="R419" s="152"/>
      <c r="S419" s="152">
        <f t="shared" si="159"/>
        <v>2002</v>
      </c>
      <c r="T419" s="152"/>
      <c r="U419" s="152">
        <f>S419+T419</f>
        <v>2002</v>
      </c>
      <c r="V419" s="152">
        <v>700</v>
      </c>
      <c r="W419" s="170">
        <v>3082</v>
      </c>
      <c r="X419" s="154"/>
      <c r="Y419" s="157">
        <f t="shared" si="171"/>
        <v>3082</v>
      </c>
      <c r="Z419" s="152"/>
      <c r="AA419" s="152">
        <f t="shared" si="172"/>
        <v>3082</v>
      </c>
      <c r="AB419" s="152"/>
      <c r="AC419" s="152">
        <f t="shared" si="165"/>
        <v>3082</v>
      </c>
      <c r="AD419" s="152"/>
      <c r="AE419" s="152">
        <f t="shared" si="173"/>
        <v>3082</v>
      </c>
      <c r="AF419" s="152"/>
      <c r="AG419" s="152">
        <f t="shared" si="174"/>
        <v>3082</v>
      </c>
      <c r="AH419" s="152"/>
      <c r="AI419" s="152">
        <f t="shared" si="170"/>
        <v>3082</v>
      </c>
      <c r="AJ419" s="152"/>
      <c r="AK419" s="152">
        <f t="shared" si="164"/>
        <v>3082</v>
      </c>
      <c r="AL419" s="154"/>
      <c r="AM419" s="152">
        <f t="shared" si="160"/>
        <v>3082</v>
      </c>
      <c r="AN419" s="152"/>
      <c r="AO419" s="152">
        <f t="shared" si="161"/>
        <v>3082</v>
      </c>
      <c r="AP419" s="152"/>
      <c r="AQ419" s="152">
        <f t="shared" si="157"/>
        <v>3082</v>
      </c>
      <c r="AR419" s="152"/>
      <c r="AS419" s="152">
        <f t="shared" si="158"/>
        <v>3082</v>
      </c>
      <c r="AT419" s="150"/>
      <c r="AU419" s="152">
        <f t="shared" si="162"/>
        <v>3082</v>
      </c>
      <c r="AV419" s="152"/>
      <c r="AW419" s="152">
        <f t="shared" si="163"/>
        <v>3082</v>
      </c>
    </row>
    <row r="420" spans="1:49" ht="16.5" customHeight="1">
      <c r="A420" s="156"/>
      <c r="B420" s="174"/>
      <c r="C420" s="208">
        <v>4430</v>
      </c>
      <c r="D420" s="209" t="s">
        <v>309</v>
      </c>
      <c r="E420" s="152">
        <v>5500</v>
      </c>
      <c r="F420" s="152"/>
      <c r="G420" s="152">
        <f t="shared" si="166"/>
        <v>5500</v>
      </c>
      <c r="H420" s="152"/>
      <c r="I420" s="152">
        <f t="shared" si="167"/>
        <v>5500</v>
      </c>
      <c r="J420" s="152"/>
      <c r="K420" s="152">
        <f t="shared" si="168"/>
        <v>5500</v>
      </c>
      <c r="L420" s="152"/>
      <c r="M420" s="152">
        <f t="shared" si="169"/>
        <v>5500</v>
      </c>
      <c r="N420" s="152"/>
      <c r="O420" s="152">
        <f>M420+N420</f>
        <v>5500</v>
      </c>
      <c r="P420" s="152"/>
      <c r="Q420" s="152">
        <f>O420+P420</f>
        <v>5500</v>
      </c>
      <c r="R420" s="152"/>
      <c r="S420" s="152">
        <f t="shared" si="159"/>
        <v>5500</v>
      </c>
      <c r="T420" s="152">
        <v>-424</v>
      </c>
      <c r="U420" s="152">
        <f>S420+T420</f>
        <v>5076</v>
      </c>
      <c r="V420" s="152">
        <v>34</v>
      </c>
      <c r="W420" s="170">
        <v>17913</v>
      </c>
      <c r="X420" s="154">
        <v>-4124</v>
      </c>
      <c r="Y420" s="157">
        <f t="shared" si="171"/>
        <v>13789</v>
      </c>
      <c r="Z420" s="152"/>
      <c r="AA420" s="152">
        <f t="shared" si="172"/>
        <v>13789</v>
      </c>
      <c r="AB420" s="152"/>
      <c r="AC420" s="152">
        <f t="shared" si="165"/>
        <v>13789</v>
      </c>
      <c r="AD420" s="152"/>
      <c r="AE420" s="152">
        <f t="shared" si="173"/>
        <v>13789</v>
      </c>
      <c r="AF420" s="152"/>
      <c r="AG420" s="152">
        <f t="shared" si="174"/>
        <v>13789</v>
      </c>
      <c r="AH420" s="152"/>
      <c r="AI420" s="152">
        <f t="shared" si="170"/>
        <v>13789</v>
      </c>
      <c r="AJ420" s="152"/>
      <c r="AK420" s="152">
        <f t="shared" si="164"/>
        <v>13789</v>
      </c>
      <c r="AL420" s="154">
        <v>-3000</v>
      </c>
      <c r="AM420" s="152">
        <f t="shared" si="160"/>
        <v>10789</v>
      </c>
      <c r="AN420" s="152">
        <v>-6000</v>
      </c>
      <c r="AO420" s="152">
        <f t="shared" si="161"/>
        <v>4789</v>
      </c>
      <c r="AP420" s="152"/>
      <c r="AQ420" s="152">
        <f t="shared" si="157"/>
        <v>4789</v>
      </c>
      <c r="AR420" s="152"/>
      <c r="AS420" s="152">
        <f t="shared" si="158"/>
        <v>4789</v>
      </c>
      <c r="AT420" s="150"/>
      <c r="AU420" s="152">
        <f t="shared" si="162"/>
        <v>4789</v>
      </c>
      <c r="AV420" s="152"/>
      <c r="AW420" s="152">
        <f t="shared" si="163"/>
        <v>4789</v>
      </c>
    </row>
    <row r="421" spans="1:49" ht="16.5" customHeight="1">
      <c r="A421" s="156"/>
      <c r="B421" s="174"/>
      <c r="C421" s="208">
        <v>4440</v>
      </c>
      <c r="D421" s="209" t="s">
        <v>310</v>
      </c>
      <c r="E421" s="189">
        <v>21000</v>
      </c>
      <c r="F421" s="189"/>
      <c r="G421" s="152">
        <f t="shared" si="166"/>
        <v>21000</v>
      </c>
      <c r="H421" s="189"/>
      <c r="I421" s="152">
        <f t="shared" si="167"/>
        <v>21000</v>
      </c>
      <c r="J421" s="189"/>
      <c r="K421" s="152">
        <f t="shared" si="168"/>
        <v>21000</v>
      </c>
      <c r="L421" s="189">
        <v>998</v>
      </c>
      <c r="M421" s="152">
        <f t="shared" si="169"/>
        <v>21998</v>
      </c>
      <c r="N421" s="152"/>
      <c r="O421" s="152">
        <f>M421+N421</f>
        <v>21998</v>
      </c>
      <c r="P421" s="152"/>
      <c r="Q421" s="152">
        <f>O421+P421</f>
        <v>21998</v>
      </c>
      <c r="R421" s="152"/>
      <c r="S421" s="152">
        <f t="shared" si="159"/>
        <v>21998</v>
      </c>
      <c r="T421" s="152"/>
      <c r="U421" s="152">
        <f>S421+T421</f>
        <v>21998</v>
      </c>
      <c r="V421" s="152"/>
      <c r="W421" s="170">
        <v>26839</v>
      </c>
      <c r="X421" s="154"/>
      <c r="Y421" s="157">
        <f t="shared" si="171"/>
        <v>26839</v>
      </c>
      <c r="Z421" s="152"/>
      <c r="AA421" s="152">
        <f t="shared" si="172"/>
        <v>26839</v>
      </c>
      <c r="AB421" s="152"/>
      <c r="AC421" s="152">
        <f t="shared" si="165"/>
        <v>26839</v>
      </c>
      <c r="AD421" s="152"/>
      <c r="AE421" s="152">
        <f t="shared" si="173"/>
        <v>26839</v>
      </c>
      <c r="AF421" s="152"/>
      <c r="AG421" s="152">
        <f t="shared" si="174"/>
        <v>26839</v>
      </c>
      <c r="AH421" s="152"/>
      <c r="AI421" s="152">
        <f t="shared" si="170"/>
        <v>26839</v>
      </c>
      <c r="AJ421" s="152"/>
      <c r="AK421" s="152">
        <f t="shared" si="164"/>
        <v>26839</v>
      </c>
      <c r="AL421" s="154"/>
      <c r="AM421" s="152">
        <f t="shared" si="160"/>
        <v>26839</v>
      </c>
      <c r="AN421" s="152"/>
      <c r="AO421" s="152">
        <f t="shared" si="161"/>
        <v>26839</v>
      </c>
      <c r="AP421" s="152"/>
      <c r="AQ421" s="152">
        <f t="shared" si="157"/>
        <v>26839</v>
      </c>
      <c r="AR421" s="152"/>
      <c r="AS421" s="152">
        <f t="shared" si="158"/>
        <v>26839</v>
      </c>
      <c r="AT421" s="150"/>
      <c r="AU421" s="152">
        <f t="shared" si="162"/>
        <v>26839</v>
      </c>
      <c r="AV421" s="152"/>
      <c r="AW421" s="152">
        <f t="shared" si="163"/>
        <v>26839</v>
      </c>
    </row>
    <row r="422" spans="1:49" ht="16.5" customHeight="1">
      <c r="A422" s="156"/>
      <c r="B422" s="174"/>
      <c r="C422" s="208">
        <v>4700</v>
      </c>
      <c r="D422" s="305" t="s">
        <v>407</v>
      </c>
      <c r="E422" s="152"/>
      <c r="F422" s="152"/>
      <c r="G422" s="152"/>
      <c r="H422" s="152"/>
      <c r="I422" s="152"/>
      <c r="J422" s="152"/>
      <c r="K422" s="152"/>
      <c r="L422" s="152"/>
      <c r="M422" s="152"/>
      <c r="N422" s="152"/>
      <c r="O422" s="152"/>
      <c r="P422" s="152"/>
      <c r="Q422" s="152"/>
      <c r="R422" s="152"/>
      <c r="S422" s="152"/>
      <c r="T422" s="152"/>
      <c r="U422" s="152"/>
      <c r="V422" s="152"/>
      <c r="W422" s="170">
        <v>2048</v>
      </c>
      <c r="X422" s="154"/>
      <c r="Y422" s="157">
        <f t="shared" si="171"/>
        <v>2048</v>
      </c>
      <c r="Z422" s="152"/>
      <c r="AA422" s="152">
        <f t="shared" si="172"/>
        <v>2048</v>
      </c>
      <c r="AB422" s="152"/>
      <c r="AC422" s="152">
        <f t="shared" si="165"/>
        <v>2048</v>
      </c>
      <c r="AD422" s="152"/>
      <c r="AE422" s="152">
        <f t="shared" si="173"/>
        <v>2048</v>
      </c>
      <c r="AF422" s="152">
        <v>1000</v>
      </c>
      <c r="AG422" s="152">
        <f t="shared" si="174"/>
        <v>3048</v>
      </c>
      <c r="AH422" s="152"/>
      <c r="AI422" s="152">
        <f t="shared" si="170"/>
        <v>3048</v>
      </c>
      <c r="AJ422" s="152"/>
      <c r="AK422" s="152">
        <f t="shared" si="164"/>
        <v>3048</v>
      </c>
      <c r="AL422" s="154"/>
      <c r="AM422" s="152">
        <f t="shared" si="160"/>
        <v>3048</v>
      </c>
      <c r="AN422" s="152"/>
      <c r="AO422" s="152">
        <f t="shared" si="161"/>
        <v>3048</v>
      </c>
      <c r="AP422" s="152"/>
      <c r="AQ422" s="152">
        <f t="shared" si="157"/>
        <v>3048</v>
      </c>
      <c r="AR422" s="152"/>
      <c r="AS422" s="152">
        <f t="shared" si="158"/>
        <v>3048</v>
      </c>
      <c r="AT422" s="150"/>
      <c r="AU422" s="152">
        <f t="shared" si="162"/>
        <v>3048</v>
      </c>
      <c r="AV422" s="152"/>
      <c r="AW422" s="152">
        <f t="shared" si="163"/>
        <v>3048</v>
      </c>
    </row>
    <row r="423" spans="1:49" ht="16.5" customHeight="1">
      <c r="A423" s="156"/>
      <c r="B423" s="174"/>
      <c r="C423" s="208">
        <v>4740</v>
      </c>
      <c r="D423" s="308" t="s">
        <v>315</v>
      </c>
      <c r="E423" s="152"/>
      <c r="F423" s="152"/>
      <c r="G423" s="152"/>
      <c r="H423" s="152"/>
      <c r="I423" s="152"/>
      <c r="J423" s="152"/>
      <c r="K423" s="152"/>
      <c r="L423" s="152"/>
      <c r="M423" s="152"/>
      <c r="N423" s="152"/>
      <c r="O423" s="152"/>
      <c r="P423" s="152"/>
      <c r="Q423" s="152"/>
      <c r="R423" s="152"/>
      <c r="S423" s="152"/>
      <c r="T423" s="152"/>
      <c r="U423" s="152"/>
      <c r="V423" s="152"/>
      <c r="W423" s="170">
        <v>368</v>
      </c>
      <c r="X423" s="154"/>
      <c r="Y423" s="157">
        <f t="shared" si="171"/>
        <v>368</v>
      </c>
      <c r="Z423" s="152"/>
      <c r="AA423" s="152">
        <f t="shared" si="172"/>
        <v>368</v>
      </c>
      <c r="AB423" s="152"/>
      <c r="AC423" s="152">
        <f t="shared" si="165"/>
        <v>368</v>
      </c>
      <c r="AD423" s="152"/>
      <c r="AE423" s="152">
        <f t="shared" si="173"/>
        <v>368</v>
      </c>
      <c r="AF423" s="152"/>
      <c r="AG423" s="152">
        <f t="shared" si="174"/>
        <v>368</v>
      </c>
      <c r="AH423" s="152"/>
      <c r="AI423" s="152">
        <f t="shared" si="170"/>
        <v>368</v>
      </c>
      <c r="AJ423" s="152"/>
      <c r="AK423" s="152">
        <f t="shared" si="164"/>
        <v>368</v>
      </c>
      <c r="AL423" s="154">
        <v>632</v>
      </c>
      <c r="AM423" s="152">
        <f t="shared" si="160"/>
        <v>1000</v>
      </c>
      <c r="AN423" s="152"/>
      <c r="AO423" s="152">
        <f t="shared" si="161"/>
        <v>1000</v>
      </c>
      <c r="AP423" s="152"/>
      <c r="AQ423" s="152">
        <f t="shared" si="157"/>
        <v>1000</v>
      </c>
      <c r="AR423" s="152"/>
      <c r="AS423" s="152">
        <f t="shared" si="158"/>
        <v>1000</v>
      </c>
      <c r="AT423" s="150"/>
      <c r="AU423" s="152">
        <f t="shared" si="162"/>
        <v>1000</v>
      </c>
      <c r="AV423" s="152"/>
      <c r="AW423" s="152">
        <f t="shared" si="163"/>
        <v>1000</v>
      </c>
    </row>
    <row r="424" spans="1:49" ht="16.5" customHeight="1">
      <c r="A424" s="156"/>
      <c r="B424" s="174"/>
      <c r="C424" s="208">
        <v>4750</v>
      </c>
      <c r="D424" s="306" t="s">
        <v>316</v>
      </c>
      <c r="E424" s="152"/>
      <c r="F424" s="152"/>
      <c r="G424" s="152"/>
      <c r="H424" s="152"/>
      <c r="I424" s="152"/>
      <c r="J424" s="152"/>
      <c r="K424" s="152"/>
      <c r="L424" s="152"/>
      <c r="M424" s="152"/>
      <c r="N424" s="152"/>
      <c r="O424" s="152"/>
      <c r="P424" s="152"/>
      <c r="Q424" s="152"/>
      <c r="R424" s="152"/>
      <c r="S424" s="152"/>
      <c r="T424" s="152"/>
      <c r="U424" s="152"/>
      <c r="V424" s="152"/>
      <c r="W424" s="170">
        <v>629</v>
      </c>
      <c r="X424" s="154"/>
      <c r="Y424" s="157">
        <f t="shared" si="171"/>
        <v>629</v>
      </c>
      <c r="Z424" s="152"/>
      <c r="AA424" s="152">
        <f t="shared" si="172"/>
        <v>629</v>
      </c>
      <c r="AB424" s="152"/>
      <c r="AC424" s="152">
        <f t="shared" si="165"/>
        <v>629</v>
      </c>
      <c r="AD424" s="152"/>
      <c r="AE424" s="152">
        <f t="shared" si="173"/>
        <v>629</v>
      </c>
      <c r="AF424" s="152"/>
      <c r="AG424" s="152">
        <f t="shared" si="174"/>
        <v>629</v>
      </c>
      <c r="AH424" s="152"/>
      <c r="AI424" s="152">
        <f t="shared" si="170"/>
        <v>629</v>
      </c>
      <c r="AJ424" s="152"/>
      <c r="AK424" s="152">
        <f t="shared" si="164"/>
        <v>629</v>
      </c>
      <c r="AL424" s="154">
        <v>1968</v>
      </c>
      <c r="AM424" s="152">
        <f t="shared" si="160"/>
        <v>2597</v>
      </c>
      <c r="AN424" s="152"/>
      <c r="AO424" s="152">
        <f t="shared" si="161"/>
        <v>2597</v>
      </c>
      <c r="AP424" s="152">
        <v>1000</v>
      </c>
      <c r="AQ424" s="152">
        <f t="shared" si="157"/>
        <v>3597</v>
      </c>
      <c r="AR424" s="152">
        <v>1000</v>
      </c>
      <c r="AS424" s="152">
        <f t="shared" si="158"/>
        <v>4597</v>
      </c>
      <c r="AT424" s="150"/>
      <c r="AU424" s="152">
        <f t="shared" si="162"/>
        <v>4597</v>
      </c>
      <c r="AV424" s="152">
        <v>6000</v>
      </c>
      <c r="AW424" s="152">
        <f t="shared" si="163"/>
        <v>10597</v>
      </c>
    </row>
    <row r="425" spans="1:49" ht="16.5" customHeight="1">
      <c r="A425" s="156"/>
      <c r="B425" s="174"/>
      <c r="C425" s="149">
        <v>6050</v>
      </c>
      <c r="D425" s="188" t="s">
        <v>327</v>
      </c>
      <c r="E425" s="152"/>
      <c r="F425" s="152"/>
      <c r="G425" s="152"/>
      <c r="H425" s="152"/>
      <c r="I425" s="152"/>
      <c r="J425" s="152"/>
      <c r="K425" s="152"/>
      <c r="L425" s="152"/>
      <c r="M425" s="152"/>
      <c r="N425" s="152"/>
      <c r="O425" s="152"/>
      <c r="P425" s="152"/>
      <c r="Q425" s="152"/>
      <c r="R425" s="152"/>
      <c r="S425" s="152"/>
      <c r="T425" s="152"/>
      <c r="U425" s="152"/>
      <c r="V425" s="152"/>
      <c r="W425" s="170"/>
      <c r="X425" s="154"/>
      <c r="Y425" s="157"/>
      <c r="Z425" s="152"/>
      <c r="AA425" s="152"/>
      <c r="AB425" s="152"/>
      <c r="AC425" s="152"/>
      <c r="AD425" s="152"/>
      <c r="AE425" s="152">
        <v>0</v>
      </c>
      <c r="AF425" s="152">
        <v>30000</v>
      </c>
      <c r="AG425" s="152">
        <f t="shared" si="174"/>
        <v>30000</v>
      </c>
      <c r="AH425" s="152"/>
      <c r="AI425" s="152">
        <f t="shared" si="170"/>
        <v>30000</v>
      </c>
      <c r="AJ425" s="152"/>
      <c r="AK425" s="152">
        <f t="shared" si="164"/>
        <v>30000</v>
      </c>
      <c r="AL425" s="154"/>
      <c r="AM425" s="152">
        <f t="shared" si="160"/>
        <v>30000</v>
      </c>
      <c r="AN425" s="152">
        <v>160000</v>
      </c>
      <c r="AO425" s="152">
        <f t="shared" si="161"/>
        <v>190000</v>
      </c>
      <c r="AP425" s="152"/>
      <c r="AQ425" s="152">
        <f t="shared" si="157"/>
        <v>190000</v>
      </c>
      <c r="AR425" s="152"/>
      <c r="AS425" s="152">
        <f t="shared" si="158"/>
        <v>190000</v>
      </c>
      <c r="AT425" s="150"/>
      <c r="AU425" s="152">
        <f t="shared" si="162"/>
        <v>190000</v>
      </c>
      <c r="AV425" s="152"/>
      <c r="AW425" s="152">
        <f t="shared" si="163"/>
        <v>190000</v>
      </c>
    </row>
    <row r="426" spans="1:49" ht="16.5" customHeight="1">
      <c r="A426" s="191"/>
      <c r="B426" s="159" t="s">
        <v>460</v>
      </c>
      <c r="C426" s="160"/>
      <c r="D426" s="159"/>
      <c r="E426" s="185">
        <f>SUM(E404:E421)</f>
        <v>1074900</v>
      </c>
      <c r="F426" s="185">
        <v>-19762</v>
      </c>
      <c r="G426" s="185">
        <f>SUM(G404:G421)</f>
        <v>1055138</v>
      </c>
      <c r="H426" s="185"/>
      <c r="I426" s="185">
        <f>SUM(I404:I421)</f>
        <v>1055138</v>
      </c>
      <c r="J426" s="185"/>
      <c r="K426" s="185">
        <f aca="true" t="shared" si="175" ref="K426:R426">SUM(K404:K421)</f>
        <v>1055138</v>
      </c>
      <c r="L426" s="185">
        <f t="shared" si="175"/>
        <v>0</v>
      </c>
      <c r="M426" s="185">
        <f t="shared" si="175"/>
        <v>1055138</v>
      </c>
      <c r="N426" s="185">
        <f t="shared" si="175"/>
        <v>62474</v>
      </c>
      <c r="O426" s="185">
        <f t="shared" si="175"/>
        <v>1117612</v>
      </c>
      <c r="P426" s="161">
        <f t="shared" si="175"/>
        <v>3575</v>
      </c>
      <c r="Q426" s="161">
        <f t="shared" si="175"/>
        <v>1121187</v>
      </c>
      <c r="R426" s="162">
        <f t="shared" si="175"/>
        <v>5499</v>
      </c>
      <c r="S426" s="162">
        <f t="shared" si="159"/>
        <v>1126686</v>
      </c>
      <c r="T426" s="162">
        <f>SUM(T404:T421)</f>
        <v>15500</v>
      </c>
      <c r="U426" s="162">
        <f>SUM(U404:U421)</f>
        <v>1142186</v>
      </c>
      <c r="V426" s="162">
        <f>SUM(V404:V424)</f>
        <v>44411</v>
      </c>
      <c r="W426" s="162">
        <f>SUM(W403:W424)</f>
        <v>1413967</v>
      </c>
      <c r="X426" s="162">
        <f>SUM(X403:X424)</f>
        <v>0</v>
      </c>
      <c r="Y426" s="164">
        <f>SUM(Y402:Y424)</f>
        <v>2040007</v>
      </c>
      <c r="Z426" s="162"/>
      <c r="AA426" s="162">
        <f t="shared" si="172"/>
        <v>2040007</v>
      </c>
      <c r="AB426" s="162">
        <f>SUM(AB402:AB424)</f>
        <v>9000</v>
      </c>
      <c r="AC426" s="162">
        <f t="shared" si="165"/>
        <v>2049007</v>
      </c>
      <c r="AD426" s="162"/>
      <c r="AE426" s="162">
        <f>SUM(AE402:AE425)</f>
        <v>2049007</v>
      </c>
      <c r="AF426" s="162">
        <f>SUM(AF402:AF425)</f>
        <v>62000</v>
      </c>
      <c r="AG426" s="162">
        <f t="shared" si="174"/>
        <v>2111007</v>
      </c>
      <c r="AH426" s="162"/>
      <c r="AI426" s="162">
        <f t="shared" si="170"/>
        <v>2111007</v>
      </c>
      <c r="AJ426" s="162">
        <f>SUM(AJ402:AJ425)</f>
        <v>50000</v>
      </c>
      <c r="AK426" s="162">
        <f>SUM(AK402:AK425)</f>
        <v>2161007</v>
      </c>
      <c r="AL426" s="164">
        <f>SUM(AL402:AL425)</f>
        <v>40800</v>
      </c>
      <c r="AM426" s="162">
        <f t="shared" si="160"/>
        <v>2201807</v>
      </c>
      <c r="AN426" s="162">
        <f>SUM(AN402:AN425)</f>
        <v>160000</v>
      </c>
      <c r="AO426" s="162">
        <f t="shared" si="161"/>
        <v>2361807</v>
      </c>
      <c r="AP426" s="162"/>
      <c r="AQ426" s="162">
        <f>SUM(AQ402:AQ425)</f>
        <v>2361807</v>
      </c>
      <c r="AR426" s="164">
        <f>SUM(AR402:AR425)</f>
        <v>166500</v>
      </c>
      <c r="AS426" s="162">
        <f t="shared" si="158"/>
        <v>2528307</v>
      </c>
      <c r="AT426" s="163"/>
      <c r="AU426" s="162">
        <f>SUM(AU402:AU425)</f>
        <v>2528307</v>
      </c>
      <c r="AV426" s="162">
        <f>SUM(AV402:AV425)</f>
        <v>260000</v>
      </c>
      <c r="AW426" s="162">
        <f t="shared" si="163"/>
        <v>2788307</v>
      </c>
    </row>
    <row r="427" spans="1:49" ht="16.5" customHeight="1">
      <c r="A427" s="191"/>
      <c r="B427" s="267">
        <v>85203</v>
      </c>
      <c r="C427" s="235"/>
      <c r="D427" s="207"/>
      <c r="E427" s="169"/>
      <c r="F427" s="169"/>
      <c r="G427" s="169"/>
      <c r="H427" s="169"/>
      <c r="I427" s="169"/>
      <c r="J427" s="169"/>
      <c r="K427" s="169"/>
      <c r="L427" s="169"/>
      <c r="M427" s="169"/>
      <c r="N427" s="152"/>
      <c r="O427" s="215"/>
      <c r="P427" s="150"/>
      <c r="Q427" s="152"/>
      <c r="R427" s="152"/>
      <c r="S427" s="152"/>
      <c r="T427" s="152"/>
      <c r="U427" s="152"/>
      <c r="V427" s="152"/>
      <c r="W427" s="152"/>
      <c r="X427" s="154"/>
      <c r="Y427" s="157"/>
      <c r="Z427" s="152"/>
      <c r="AA427" s="152"/>
      <c r="AB427" s="152"/>
      <c r="AC427" s="152"/>
      <c r="AD427" s="152"/>
      <c r="AE427" s="152"/>
      <c r="AF427" s="152"/>
      <c r="AG427" s="152"/>
      <c r="AH427" s="152"/>
      <c r="AI427" s="152"/>
      <c r="AJ427" s="152"/>
      <c r="AK427" s="152"/>
      <c r="AL427" s="154"/>
      <c r="AM427" s="152"/>
      <c r="AN427" s="152"/>
      <c r="AO427" s="152"/>
      <c r="AP427" s="152"/>
      <c r="AQ427" s="152"/>
      <c r="AR427" s="154"/>
      <c r="AS427" s="152"/>
      <c r="AT427" s="150"/>
      <c r="AU427" s="152"/>
      <c r="AV427" s="152"/>
      <c r="AW427" s="152"/>
    </row>
    <row r="428" spans="1:49" ht="16.5" customHeight="1">
      <c r="A428" s="191"/>
      <c r="B428" s="209" t="s">
        <v>216</v>
      </c>
      <c r="C428" s="208">
        <v>2820</v>
      </c>
      <c r="D428" s="150" t="s">
        <v>454</v>
      </c>
      <c r="E428" s="169"/>
      <c r="F428" s="169"/>
      <c r="G428" s="169"/>
      <c r="H428" s="169"/>
      <c r="I428" s="169"/>
      <c r="J428" s="169"/>
      <c r="K428" s="169"/>
      <c r="L428" s="169"/>
      <c r="M428" s="170">
        <v>0</v>
      </c>
      <c r="N428" s="152">
        <v>220000</v>
      </c>
      <c r="O428" s="170">
        <v>220000</v>
      </c>
      <c r="P428" s="150"/>
      <c r="Q428" s="152">
        <f>O428+P428</f>
        <v>220000</v>
      </c>
      <c r="R428" s="152"/>
      <c r="S428" s="152">
        <f>Q428+R428</f>
        <v>220000</v>
      </c>
      <c r="T428" s="152"/>
      <c r="U428" s="152">
        <f>S428+T428</f>
        <v>220000</v>
      </c>
      <c r="V428" s="152"/>
      <c r="W428" s="152">
        <v>265000</v>
      </c>
      <c r="X428" s="154"/>
      <c r="Y428" s="157">
        <f t="shared" si="171"/>
        <v>265000</v>
      </c>
      <c r="Z428" s="152"/>
      <c r="AA428" s="152">
        <f t="shared" si="172"/>
        <v>265000</v>
      </c>
      <c r="AB428" s="152"/>
      <c r="AC428" s="152">
        <f t="shared" si="165"/>
        <v>265000</v>
      </c>
      <c r="AD428" s="152"/>
      <c r="AE428" s="152">
        <f t="shared" si="173"/>
        <v>265000</v>
      </c>
      <c r="AF428" s="152"/>
      <c r="AG428" s="152">
        <f t="shared" si="174"/>
        <v>265000</v>
      </c>
      <c r="AH428" s="152"/>
      <c r="AI428" s="152">
        <f t="shared" si="170"/>
        <v>265000</v>
      </c>
      <c r="AJ428" s="152"/>
      <c r="AK428" s="152">
        <f t="shared" si="164"/>
        <v>265000</v>
      </c>
      <c r="AL428" s="154"/>
      <c r="AM428" s="152">
        <f t="shared" si="160"/>
        <v>265000</v>
      </c>
      <c r="AN428" s="152">
        <v>10000</v>
      </c>
      <c r="AO428" s="152">
        <f t="shared" si="161"/>
        <v>275000</v>
      </c>
      <c r="AP428" s="152"/>
      <c r="AQ428" s="152">
        <f t="shared" si="157"/>
        <v>275000</v>
      </c>
      <c r="AR428" s="154"/>
      <c r="AS428" s="152">
        <f t="shared" si="158"/>
        <v>275000</v>
      </c>
      <c r="AT428" s="150"/>
      <c r="AU428" s="152">
        <f t="shared" si="162"/>
        <v>275000</v>
      </c>
      <c r="AV428" s="152">
        <v>31570</v>
      </c>
      <c r="AW428" s="152">
        <f t="shared" si="163"/>
        <v>306570</v>
      </c>
    </row>
    <row r="429" spans="1:49" ht="16.5" customHeight="1">
      <c r="A429" s="191"/>
      <c r="B429" s="245"/>
      <c r="C429" s="208"/>
      <c r="D429" s="150"/>
      <c r="E429" s="169"/>
      <c r="F429" s="169"/>
      <c r="G429" s="169"/>
      <c r="H429" s="169"/>
      <c r="I429" s="169"/>
      <c r="J429" s="169"/>
      <c r="K429" s="169"/>
      <c r="L429" s="169"/>
      <c r="M429" s="170"/>
      <c r="N429" s="152"/>
      <c r="O429" s="170"/>
      <c r="P429" s="150"/>
      <c r="Q429" s="152"/>
      <c r="R429" s="152"/>
      <c r="S429" s="152"/>
      <c r="T429" s="152"/>
      <c r="U429" s="152"/>
      <c r="V429" s="152"/>
      <c r="W429" s="152"/>
      <c r="X429" s="154"/>
      <c r="Y429" s="157"/>
      <c r="Z429" s="152"/>
      <c r="AA429" s="152"/>
      <c r="AB429" s="152"/>
      <c r="AC429" s="152"/>
      <c r="AD429" s="152"/>
      <c r="AE429" s="152"/>
      <c r="AF429" s="152"/>
      <c r="AG429" s="152"/>
      <c r="AH429" s="152"/>
      <c r="AI429" s="152"/>
      <c r="AJ429" s="152"/>
      <c r="AK429" s="152"/>
      <c r="AL429" s="154"/>
      <c r="AM429" s="152"/>
      <c r="AN429" s="152"/>
      <c r="AO429" s="152"/>
      <c r="AP429" s="152"/>
      <c r="AQ429" s="152"/>
      <c r="AR429" s="154"/>
      <c r="AS429" s="152"/>
      <c r="AT429" s="150"/>
      <c r="AU429" s="152"/>
      <c r="AV429" s="152"/>
      <c r="AW429" s="152"/>
    </row>
    <row r="430" spans="1:49" ht="16.5" customHeight="1">
      <c r="A430" s="191"/>
      <c r="B430" s="245"/>
      <c r="C430" s="208">
        <v>6230</v>
      </c>
      <c r="D430" s="309" t="s">
        <v>461</v>
      </c>
      <c r="E430" s="169"/>
      <c r="F430" s="169"/>
      <c r="G430" s="169"/>
      <c r="H430" s="169"/>
      <c r="I430" s="169"/>
      <c r="J430" s="169"/>
      <c r="K430" s="169"/>
      <c r="L430" s="169"/>
      <c r="M430" s="170"/>
      <c r="N430" s="152"/>
      <c r="O430" s="170"/>
      <c r="P430" s="150"/>
      <c r="Q430" s="152"/>
      <c r="R430" s="152"/>
      <c r="S430" s="152"/>
      <c r="T430" s="152"/>
      <c r="U430" s="152"/>
      <c r="V430" s="152"/>
      <c r="W430" s="152"/>
      <c r="X430" s="154"/>
      <c r="Y430" s="157"/>
      <c r="Z430" s="152"/>
      <c r="AA430" s="152"/>
      <c r="AB430" s="152"/>
      <c r="AC430" s="152"/>
      <c r="AD430" s="152"/>
      <c r="AE430" s="152"/>
      <c r="AF430" s="152"/>
      <c r="AG430" s="152"/>
      <c r="AH430" s="152"/>
      <c r="AI430" s="152"/>
      <c r="AJ430" s="152"/>
      <c r="AK430" s="152"/>
      <c r="AL430" s="154"/>
      <c r="AM430" s="152">
        <v>0</v>
      </c>
      <c r="AN430" s="152">
        <v>60000</v>
      </c>
      <c r="AO430" s="152">
        <v>60000</v>
      </c>
      <c r="AP430" s="152"/>
      <c r="AQ430" s="152">
        <f t="shared" si="157"/>
        <v>60000</v>
      </c>
      <c r="AR430" s="154"/>
      <c r="AS430" s="152">
        <f t="shared" si="158"/>
        <v>60000</v>
      </c>
      <c r="AT430" s="150"/>
      <c r="AU430" s="152">
        <f t="shared" si="162"/>
        <v>60000</v>
      </c>
      <c r="AV430" s="152"/>
      <c r="AW430" s="152">
        <f t="shared" si="163"/>
        <v>60000</v>
      </c>
    </row>
    <row r="431" spans="1:49" ht="16.5" customHeight="1">
      <c r="A431" s="191"/>
      <c r="B431" s="245"/>
      <c r="C431" s="208"/>
      <c r="D431" s="309" t="s">
        <v>436</v>
      </c>
      <c r="E431" s="169"/>
      <c r="F431" s="169"/>
      <c r="G431" s="169"/>
      <c r="H431" s="169"/>
      <c r="I431" s="169"/>
      <c r="J431" s="169"/>
      <c r="K431" s="169"/>
      <c r="L431" s="169"/>
      <c r="M431" s="170"/>
      <c r="N431" s="152"/>
      <c r="O431" s="170"/>
      <c r="P431" s="150"/>
      <c r="Q431" s="152"/>
      <c r="R431" s="152"/>
      <c r="S431" s="152"/>
      <c r="T431" s="152"/>
      <c r="U431" s="152"/>
      <c r="V431" s="152"/>
      <c r="W431" s="152"/>
      <c r="X431" s="154"/>
      <c r="Y431" s="157"/>
      <c r="Z431" s="152"/>
      <c r="AA431" s="152"/>
      <c r="AB431" s="152"/>
      <c r="AC431" s="152"/>
      <c r="AD431" s="152"/>
      <c r="AE431" s="152"/>
      <c r="AF431" s="152"/>
      <c r="AG431" s="152"/>
      <c r="AH431" s="152"/>
      <c r="AI431" s="152"/>
      <c r="AJ431" s="152"/>
      <c r="AK431" s="152"/>
      <c r="AL431" s="154"/>
      <c r="AM431" s="152"/>
      <c r="AN431" s="152"/>
      <c r="AO431" s="152"/>
      <c r="AP431" s="152"/>
      <c r="AQ431" s="152"/>
      <c r="AR431" s="154"/>
      <c r="AS431" s="152"/>
      <c r="AT431" s="150"/>
      <c r="AU431" s="152"/>
      <c r="AV431" s="152"/>
      <c r="AW431" s="152"/>
    </row>
    <row r="432" spans="1:49" ht="16.5" customHeight="1">
      <c r="A432" s="191"/>
      <c r="B432" s="245"/>
      <c r="C432" s="208"/>
      <c r="D432" s="309" t="s">
        <v>437</v>
      </c>
      <c r="E432" s="169"/>
      <c r="F432" s="169"/>
      <c r="G432" s="169"/>
      <c r="H432" s="169"/>
      <c r="I432" s="169"/>
      <c r="J432" s="169"/>
      <c r="K432" s="169"/>
      <c r="L432" s="169"/>
      <c r="M432" s="170"/>
      <c r="N432" s="152"/>
      <c r="O432" s="170"/>
      <c r="P432" s="150"/>
      <c r="Q432" s="152"/>
      <c r="R432" s="152"/>
      <c r="S432" s="152"/>
      <c r="T432" s="152"/>
      <c r="U432" s="152"/>
      <c r="V432" s="152"/>
      <c r="W432" s="152"/>
      <c r="X432" s="154"/>
      <c r="Y432" s="157"/>
      <c r="Z432" s="152"/>
      <c r="AA432" s="152"/>
      <c r="AB432" s="152"/>
      <c r="AC432" s="152"/>
      <c r="AD432" s="152"/>
      <c r="AE432" s="152"/>
      <c r="AF432" s="152"/>
      <c r="AG432" s="152"/>
      <c r="AH432" s="152"/>
      <c r="AI432" s="152"/>
      <c r="AJ432" s="152"/>
      <c r="AK432" s="152"/>
      <c r="AL432" s="154"/>
      <c r="AM432" s="152"/>
      <c r="AN432" s="152"/>
      <c r="AO432" s="152"/>
      <c r="AP432" s="152"/>
      <c r="AQ432" s="152"/>
      <c r="AR432" s="154"/>
      <c r="AS432" s="152"/>
      <c r="AT432" s="150"/>
      <c r="AU432" s="152"/>
      <c r="AV432" s="152"/>
      <c r="AW432" s="152"/>
    </row>
    <row r="433" spans="1:49" ht="16.5" customHeight="1">
      <c r="A433" s="191"/>
      <c r="B433" s="245"/>
      <c r="C433" s="223"/>
      <c r="D433" s="309" t="s">
        <v>462</v>
      </c>
      <c r="E433" s="169"/>
      <c r="F433" s="169"/>
      <c r="G433" s="169"/>
      <c r="H433" s="169"/>
      <c r="I433" s="169"/>
      <c r="J433" s="169"/>
      <c r="K433" s="169"/>
      <c r="L433" s="169"/>
      <c r="M433" s="170"/>
      <c r="N433" s="152"/>
      <c r="O433" s="215"/>
      <c r="P433" s="150"/>
      <c r="Q433" s="152"/>
      <c r="R433" s="152"/>
      <c r="S433" s="152"/>
      <c r="T433" s="152"/>
      <c r="U433" s="152"/>
      <c r="V433" s="152"/>
      <c r="W433" s="152"/>
      <c r="X433" s="154"/>
      <c r="Y433" s="157"/>
      <c r="Z433" s="152"/>
      <c r="AA433" s="152"/>
      <c r="AB433" s="152"/>
      <c r="AC433" s="152"/>
      <c r="AD433" s="152"/>
      <c r="AE433" s="152"/>
      <c r="AF433" s="152"/>
      <c r="AG433" s="152"/>
      <c r="AH433" s="152"/>
      <c r="AI433" s="152"/>
      <c r="AJ433" s="152"/>
      <c r="AK433" s="152"/>
      <c r="AL433" s="154"/>
      <c r="AM433" s="152"/>
      <c r="AN433" s="152"/>
      <c r="AO433" s="152"/>
      <c r="AP433" s="152"/>
      <c r="AQ433" s="152"/>
      <c r="AR433" s="154"/>
      <c r="AS433" s="152"/>
      <c r="AT433" s="150"/>
      <c r="AU433" s="152"/>
      <c r="AV433" s="152"/>
      <c r="AW433" s="152"/>
    </row>
    <row r="434" spans="1:49" ht="16.5" customHeight="1">
      <c r="A434" s="191"/>
      <c r="B434" s="234" t="s">
        <v>463</v>
      </c>
      <c r="C434" s="160"/>
      <c r="D434" s="159"/>
      <c r="E434" s="161"/>
      <c r="F434" s="161"/>
      <c r="G434" s="161"/>
      <c r="H434" s="161"/>
      <c r="I434" s="161"/>
      <c r="J434" s="161"/>
      <c r="K434" s="161"/>
      <c r="L434" s="161"/>
      <c r="M434" s="162">
        <f>SUM(M427:M433)</f>
        <v>0</v>
      </c>
      <c r="N434" s="161">
        <f>SUM(N427:N433)</f>
        <v>220000</v>
      </c>
      <c r="O434" s="161">
        <f>SUM(O427:O433)</f>
        <v>220000</v>
      </c>
      <c r="P434" s="252"/>
      <c r="Q434" s="162">
        <f>O434+P434</f>
        <v>220000</v>
      </c>
      <c r="R434" s="162"/>
      <c r="S434" s="162">
        <f>Q434+R434</f>
        <v>220000</v>
      </c>
      <c r="T434" s="162"/>
      <c r="U434" s="162">
        <f>S434+T434</f>
        <v>220000</v>
      </c>
      <c r="V434" s="162"/>
      <c r="W434" s="162">
        <f>SUM(W428:W433)</f>
        <v>265000</v>
      </c>
      <c r="X434" s="162"/>
      <c r="Y434" s="164">
        <f t="shared" si="171"/>
        <v>265000</v>
      </c>
      <c r="Z434" s="162"/>
      <c r="AA434" s="162">
        <f t="shared" si="172"/>
        <v>265000</v>
      </c>
      <c r="AB434" s="162"/>
      <c r="AC434" s="162">
        <f t="shared" si="165"/>
        <v>265000</v>
      </c>
      <c r="AD434" s="162"/>
      <c r="AE434" s="162">
        <f t="shared" si="173"/>
        <v>265000</v>
      </c>
      <c r="AF434" s="162"/>
      <c r="AG434" s="162">
        <f t="shared" si="174"/>
        <v>265000</v>
      </c>
      <c r="AH434" s="162"/>
      <c r="AI434" s="162">
        <f t="shared" si="170"/>
        <v>265000</v>
      </c>
      <c r="AJ434" s="162"/>
      <c r="AK434" s="162">
        <f t="shared" si="164"/>
        <v>265000</v>
      </c>
      <c r="AL434" s="164"/>
      <c r="AM434" s="162">
        <f t="shared" si="160"/>
        <v>265000</v>
      </c>
      <c r="AN434" s="162">
        <f>SUM(AN427:AN433)</f>
        <v>70000</v>
      </c>
      <c r="AO434" s="162">
        <f t="shared" si="161"/>
        <v>335000</v>
      </c>
      <c r="AP434" s="162"/>
      <c r="AQ434" s="162">
        <f>SUM(AQ427:AQ433)</f>
        <v>335000</v>
      </c>
      <c r="AR434" s="164"/>
      <c r="AS434" s="162">
        <f t="shared" si="158"/>
        <v>335000</v>
      </c>
      <c r="AT434" s="163"/>
      <c r="AU434" s="162">
        <f>SUM(AU427:AU433)</f>
        <v>335000</v>
      </c>
      <c r="AV434" s="162">
        <v>31570</v>
      </c>
      <c r="AW434" s="162">
        <f t="shared" si="163"/>
        <v>366570</v>
      </c>
    </row>
    <row r="435" spans="1:49" ht="16.5" customHeight="1">
      <c r="A435" s="156"/>
      <c r="B435" s="197">
        <v>85204</v>
      </c>
      <c r="C435" s="149">
        <v>2310</v>
      </c>
      <c r="D435" s="150" t="s">
        <v>445</v>
      </c>
      <c r="E435" s="150"/>
      <c r="F435" s="150"/>
      <c r="G435" s="150"/>
      <c r="H435" s="150"/>
      <c r="I435" s="150"/>
      <c r="J435" s="150"/>
      <c r="K435" s="150"/>
      <c r="L435" s="150"/>
      <c r="M435" s="150"/>
      <c r="N435" s="152"/>
      <c r="O435" s="152"/>
      <c r="P435" s="150"/>
      <c r="Q435" s="152"/>
      <c r="R435" s="152"/>
      <c r="S435" s="152"/>
      <c r="T435" s="152"/>
      <c r="U435" s="152"/>
      <c r="V435" s="152"/>
      <c r="W435" s="152">
        <v>0</v>
      </c>
      <c r="X435" s="154">
        <v>10600</v>
      </c>
      <c r="Y435" s="157">
        <v>10600</v>
      </c>
      <c r="Z435" s="152"/>
      <c r="AA435" s="152">
        <f t="shared" si="172"/>
        <v>10600</v>
      </c>
      <c r="AB435" s="152"/>
      <c r="AC435" s="152">
        <f t="shared" si="165"/>
        <v>10600</v>
      </c>
      <c r="AD435" s="152"/>
      <c r="AE435" s="152">
        <f t="shared" si="173"/>
        <v>10600</v>
      </c>
      <c r="AF435" s="152"/>
      <c r="AG435" s="152">
        <f t="shared" si="174"/>
        <v>10600</v>
      </c>
      <c r="AH435" s="152"/>
      <c r="AI435" s="152">
        <f t="shared" si="170"/>
        <v>10600</v>
      </c>
      <c r="AJ435" s="152"/>
      <c r="AK435" s="152">
        <f t="shared" si="164"/>
        <v>10600</v>
      </c>
      <c r="AL435" s="154"/>
      <c r="AM435" s="152">
        <f t="shared" si="160"/>
        <v>10600</v>
      </c>
      <c r="AN435" s="152"/>
      <c r="AO435" s="152">
        <f t="shared" si="161"/>
        <v>10600</v>
      </c>
      <c r="AP435" s="152"/>
      <c r="AQ435" s="152">
        <f t="shared" si="157"/>
        <v>10600</v>
      </c>
      <c r="AR435" s="154"/>
      <c r="AS435" s="152">
        <f t="shared" si="158"/>
        <v>10600</v>
      </c>
      <c r="AT435" s="150"/>
      <c r="AU435" s="152">
        <f t="shared" si="162"/>
        <v>10600</v>
      </c>
      <c r="AV435" s="152"/>
      <c r="AW435" s="152">
        <f t="shared" si="163"/>
        <v>10600</v>
      </c>
    </row>
    <row r="436" spans="1:49" ht="16.5" customHeight="1">
      <c r="A436" s="156"/>
      <c r="B436" s="174" t="s">
        <v>217</v>
      </c>
      <c r="C436" s="149"/>
      <c r="D436" s="150" t="s">
        <v>447</v>
      </c>
      <c r="E436" s="150"/>
      <c r="F436" s="150"/>
      <c r="G436" s="150"/>
      <c r="H436" s="150"/>
      <c r="I436" s="150"/>
      <c r="J436" s="150"/>
      <c r="K436" s="150"/>
      <c r="L436" s="150"/>
      <c r="M436" s="150"/>
      <c r="N436" s="152"/>
      <c r="O436" s="152"/>
      <c r="P436" s="150"/>
      <c r="Q436" s="152"/>
      <c r="R436" s="152"/>
      <c r="S436" s="152"/>
      <c r="T436" s="152"/>
      <c r="U436" s="152"/>
      <c r="V436" s="152"/>
      <c r="W436" s="152"/>
      <c r="X436" s="154"/>
      <c r="Y436" s="157"/>
      <c r="Z436" s="152"/>
      <c r="AA436" s="152"/>
      <c r="AB436" s="152"/>
      <c r="AC436" s="152"/>
      <c r="AD436" s="152"/>
      <c r="AE436" s="152"/>
      <c r="AF436" s="152"/>
      <c r="AG436" s="152"/>
      <c r="AH436" s="152"/>
      <c r="AI436" s="152"/>
      <c r="AJ436" s="152"/>
      <c r="AK436" s="152"/>
      <c r="AL436" s="154"/>
      <c r="AM436" s="152"/>
      <c r="AN436" s="152"/>
      <c r="AO436" s="152"/>
      <c r="AP436" s="152"/>
      <c r="AQ436" s="152"/>
      <c r="AR436" s="154"/>
      <c r="AS436" s="152"/>
      <c r="AT436" s="150"/>
      <c r="AU436" s="152"/>
      <c r="AV436" s="152"/>
      <c r="AW436" s="152"/>
    </row>
    <row r="437" spans="1:49" ht="16.5" customHeight="1">
      <c r="A437" s="156"/>
      <c r="C437" s="149">
        <v>2320</v>
      </c>
      <c r="D437" s="150" t="s">
        <v>464</v>
      </c>
      <c r="E437" s="150"/>
      <c r="F437" s="150"/>
      <c r="G437" s="150"/>
      <c r="H437" s="150"/>
      <c r="I437" s="150"/>
      <c r="J437" s="150"/>
      <c r="K437" s="150"/>
      <c r="L437" s="150"/>
      <c r="M437" s="150"/>
      <c r="N437" s="152"/>
      <c r="O437" s="152"/>
      <c r="P437" s="152">
        <v>40000</v>
      </c>
      <c r="Q437" s="152">
        <v>40000</v>
      </c>
      <c r="R437" s="152"/>
      <c r="S437" s="152">
        <f>Q437+R437</f>
        <v>40000</v>
      </c>
      <c r="T437" s="152"/>
      <c r="U437" s="152">
        <f>S437+T437</f>
        <v>40000</v>
      </c>
      <c r="V437" s="152">
        <v>20000</v>
      </c>
      <c r="W437" s="152">
        <v>171000</v>
      </c>
      <c r="X437" s="154">
        <v>-10600</v>
      </c>
      <c r="Y437" s="157">
        <f t="shared" si="171"/>
        <v>160400</v>
      </c>
      <c r="Z437" s="152"/>
      <c r="AA437" s="152">
        <f t="shared" si="172"/>
        <v>160400</v>
      </c>
      <c r="AB437" s="152"/>
      <c r="AC437" s="152">
        <f t="shared" si="165"/>
        <v>160400</v>
      </c>
      <c r="AD437" s="152"/>
      <c r="AE437" s="152">
        <f t="shared" si="173"/>
        <v>160400</v>
      </c>
      <c r="AF437" s="152"/>
      <c r="AG437" s="152">
        <f t="shared" si="174"/>
        <v>160400</v>
      </c>
      <c r="AH437" s="152"/>
      <c r="AI437" s="152">
        <f t="shared" si="170"/>
        <v>160400</v>
      </c>
      <c r="AJ437" s="152"/>
      <c r="AK437" s="152">
        <f t="shared" si="164"/>
        <v>160400</v>
      </c>
      <c r="AL437" s="154"/>
      <c r="AM437" s="152">
        <f t="shared" si="160"/>
        <v>160400</v>
      </c>
      <c r="AN437" s="152"/>
      <c r="AO437" s="152">
        <f t="shared" si="161"/>
        <v>160400</v>
      </c>
      <c r="AP437" s="152">
        <v>50000</v>
      </c>
      <c r="AQ437" s="152">
        <f t="shared" si="157"/>
        <v>210400</v>
      </c>
      <c r="AR437" s="154"/>
      <c r="AS437" s="152">
        <f t="shared" si="158"/>
        <v>210400</v>
      </c>
      <c r="AT437" s="150"/>
      <c r="AU437" s="152">
        <f t="shared" si="162"/>
        <v>210400</v>
      </c>
      <c r="AV437" s="152"/>
      <c r="AW437" s="152">
        <f t="shared" si="163"/>
        <v>210400</v>
      </c>
    </row>
    <row r="438" spans="1:49" ht="16.5" customHeight="1">
      <c r="A438" s="156"/>
      <c r="B438" s="181"/>
      <c r="C438" s="149"/>
      <c r="D438" s="150" t="s">
        <v>447</v>
      </c>
      <c r="E438" s="150"/>
      <c r="F438" s="150"/>
      <c r="G438" s="150"/>
      <c r="H438" s="150"/>
      <c r="I438" s="150"/>
      <c r="J438" s="150"/>
      <c r="K438" s="150"/>
      <c r="L438" s="150"/>
      <c r="M438" s="150"/>
      <c r="N438" s="152"/>
      <c r="O438" s="152"/>
      <c r="P438" s="152"/>
      <c r="Q438" s="152"/>
      <c r="R438" s="152"/>
      <c r="S438" s="152"/>
      <c r="T438" s="152"/>
      <c r="U438" s="152"/>
      <c r="V438" s="152"/>
      <c r="W438" s="152"/>
      <c r="X438" s="154"/>
      <c r="Y438" s="157"/>
      <c r="Z438" s="152"/>
      <c r="AA438" s="152"/>
      <c r="AB438" s="152"/>
      <c r="AC438" s="152"/>
      <c r="AD438" s="152"/>
      <c r="AE438" s="152"/>
      <c r="AF438" s="152"/>
      <c r="AG438" s="152"/>
      <c r="AH438" s="152"/>
      <c r="AI438" s="152"/>
      <c r="AJ438" s="152"/>
      <c r="AK438" s="152"/>
      <c r="AL438" s="154"/>
      <c r="AM438" s="152"/>
      <c r="AN438" s="152"/>
      <c r="AO438" s="152"/>
      <c r="AP438" s="152"/>
      <c r="AQ438" s="152"/>
      <c r="AR438" s="154"/>
      <c r="AS438" s="152"/>
      <c r="AT438" s="150"/>
      <c r="AU438" s="152"/>
      <c r="AV438" s="152"/>
      <c r="AW438" s="152"/>
    </row>
    <row r="439" spans="1:49" ht="16.5" customHeight="1">
      <c r="A439" s="156"/>
      <c r="B439" s="181"/>
      <c r="C439" s="149">
        <v>3110</v>
      </c>
      <c r="D439" s="150" t="s">
        <v>452</v>
      </c>
      <c r="E439" s="152">
        <v>1050000</v>
      </c>
      <c r="F439" s="152"/>
      <c r="G439" s="152">
        <f>E439+F439</f>
        <v>1050000</v>
      </c>
      <c r="H439" s="152"/>
      <c r="I439" s="152">
        <f>G439+H439</f>
        <v>1050000</v>
      </c>
      <c r="J439" s="152"/>
      <c r="K439" s="152">
        <f>I439+J439</f>
        <v>1050000</v>
      </c>
      <c r="L439" s="152"/>
      <c r="M439" s="152">
        <f>K439+L439</f>
        <v>1050000</v>
      </c>
      <c r="N439" s="152"/>
      <c r="O439" s="152">
        <f>M439+N439</f>
        <v>1050000</v>
      </c>
      <c r="P439" s="152">
        <v>-40000</v>
      </c>
      <c r="Q439" s="152">
        <f>O439+P439</f>
        <v>1010000</v>
      </c>
      <c r="R439" s="152"/>
      <c r="S439" s="152">
        <f>Q439+R439</f>
        <v>1010000</v>
      </c>
      <c r="T439" s="152"/>
      <c r="U439" s="152">
        <f>S439+T439</f>
        <v>1010000</v>
      </c>
      <c r="V439" s="152">
        <v>-30000</v>
      </c>
      <c r="W439" s="152">
        <v>1488500</v>
      </c>
      <c r="X439" s="154"/>
      <c r="Y439" s="157">
        <f t="shared" si="171"/>
        <v>1488500</v>
      </c>
      <c r="Z439" s="152"/>
      <c r="AA439" s="152">
        <f t="shared" si="172"/>
        <v>1488500</v>
      </c>
      <c r="AB439" s="152">
        <v>-21144</v>
      </c>
      <c r="AC439" s="152">
        <f t="shared" si="165"/>
        <v>1467356</v>
      </c>
      <c r="AD439" s="152"/>
      <c r="AE439" s="152">
        <f t="shared" si="173"/>
        <v>1467356</v>
      </c>
      <c r="AF439" s="152"/>
      <c r="AG439" s="152">
        <f t="shared" si="174"/>
        <v>1467356</v>
      </c>
      <c r="AH439" s="152"/>
      <c r="AI439" s="152">
        <f t="shared" si="170"/>
        <v>1467356</v>
      </c>
      <c r="AJ439" s="152"/>
      <c r="AK439" s="152">
        <f t="shared" si="164"/>
        <v>1467356</v>
      </c>
      <c r="AL439" s="154"/>
      <c r="AM439" s="152">
        <f t="shared" si="160"/>
        <v>1467356</v>
      </c>
      <c r="AN439" s="152"/>
      <c r="AO439" s="152">
        <f t="shared" si="161"/>
        <v>1467356</v>
      </c>
      <c r="AP439" s="152"/>
      <c r="AQ439" s="152">
        <f t="shared" si="157"/>
        <v>1467356</v>
      </c>
      <c r="AR439" s="154"/>
      <c r="AS439" s="152">
        <f t="shared" si="158"/>
        <v>1467356</v>
      </c>
      <c r="AT439" s="150"/>
      <c r="AU439" s="152">
        <f t="shared" si="162"/>
        <v>1467356</v>
      </c>
      <c r="AV439" s="152"/>
      <c r="AW439" s="152">
        <f t="shared" si="163"/>
        <v>1467356</v>
      </c>
    </row>
    <row r="440" spans="1:49" ht="16.5" customHeight="1">
      <c r="A440" s="156"/>
      <c r="B440" s="181"/>
      <c r="C440" s="149">
        <v>4110</v>
      </c>
      <c r="D440" s="310" t="s">
        <v>465</v>
      </c>
      <c r="E440" s="152"/>
      <c r="F440" s="152"/>
      <c r="G440" s="152"/>
      <c r="H440" s="152"/>
      <c r="I440" s="152"/>
      <c r="J440" s="152"/>
      <c r="K440" s="152"/>
      <c r="L440" s="152"/>
      <c r="M440" s="152"/>
      <c r="N440" s="152"/>
      <c r="O440" s="152"/>
      <c r="P440" s="152"/>
      <c r="Q440" s="152"/>
      <c r="R440" s="152"/>
      <c r="S440" s="152"/>
      <c r="T440" s="152"/>
      <c r="U440" s="152"/>
      <c r="V440" s="152"/>
      <c r="W440" s="152"/>
      <c r="X440" s="152"/>
      <c r="Y440" s="152"/>
      <c r="Z440" s="154"/>
      <c r="AA440" s="152">
        <v>0</v>
      </c>
      <c r="AB440" s="152">
        <v>2583</v>
      </c>
      <c r="AC440" s="152">
        <f t="shared" si="165"/>
        <v>2583</v>
      </c>
      <c r="AD440" s="152"/>
      <c r="AE440" s="152">
        <f t="shared" si="173"/>
        <v>2583</v>
      </c>
      <c r="AF440" s="152"/>
      <c r="AG440" s="152">
        <f t="shared" si="174"/>
        <v>2583</v>
      </c>
      <c r="AH440" s="152"/>
      <c r="AI440" s="152">
        <f t="shared" si="170"/>
        <v>2583</v>
      </c>
      <c r="AJ440" s="152"/>
      <c r="AK440" s="152">
        <f t="shared" si="164"/>
        <v>2583</v>
      </c>
      <c r="AL440" s="154"/>
      <c r="AM440" s="152">
        <f t="shared" si="160"/>
        <v>2583</v>
      </c>
      <c r="AN440" s="152"/>
      <c r="AO440" s="152">
        <f t="shared" si="161"/>
        <v>2583</v>
      </c>
      <c r="AP440" s="152"/>
      <c r="AQ440" s="152">
        <f t="shared" si="157"/>
        <v>2583</v>
      </c>
      <c r="AR440" s="154"/>
      <c r="AS440" s="152">
        <f t="shared" si="158"/>
        <v>2583</v>
      </c>
      <c r="AT440" s="150"/>
      <c r="AU440" s="152">
        <f t="shared" si="162"/>
        <v>2583</v>
      </c>
      <c r="AV440" s="152"/>
      <c r="AW440" s="152">
        <f t="shared" si="163"/>
        <v>2583</v>
      </c>
    </row>
    <row r="441" spans="1:49" ht="16.5" customHeight="1">
      <c r="A441" s="156"/>
      <c r="B441" s="181"/>
      <c r="C441" s="149">
        <v>4120</v>
      </c>
      <c r="D441" s="310" t="s">
        <v>298</v>
      </c>
      <c r="E441" s="152"/>
      <c r="F441" s="152"/>
      <c r="G441" s="152"/>
      <c r="H441" s="152"/>
      <c r="I441" s="152"/>
      <c r="J441" s="152"/>
      <c r="K441" s="152"/>
      <c r="L441" s="152"/>
      <c r="M441" s="152"/>
      <c r="N441" s="152"/>
      <c r="O441" s="152"/>
      <c r="P441" s="152"/>
      <c r="Q441" s="152"/>
      <c r="R441" s="152"/>
      <c r="S441" s="152"/>
      <c r="T441" s="152"/>
      <c r="U441" s="152"/>
      <c r="V441" s="152"/>
      <c r="W441" s="152"/>
      <c r="X441" s="152"/>
      <c r="Y441" s="152"/>
      <c r="Z441" s="154"/>
      <c r="AA441" s="152">
        <v>0</v>
      </c>
      <c r="AB441" s="152">
        <v>444</v>
      </c>
      <c r="AC441" s="152">
        <f t="shared" si="165"/>
        <v>444</v>
      </c>
      <c r="AD441" s="152"/>
      <c r="AE441" s="152">
        <f t="shared" si="173"/>
        <v>444</v>
      </c>
      <c r="AF441" s="152"/>
      <c r="AG441" s="152">
        <f t="shared" si="174"/>
        <v>444</v>
      </c>
      <c r="AH441" s="152"/>
      <c r="AI441" s="152">
        <f t="shared" si="170"/>
        <v>444</v>
      </c>
      <c r="AJ441" s="152"/>
      <c r="AK441" s="152">
        <f t="shared" si="164"/>
        <v>444</v>
      </c>
      <c r="AL441" s="154"/>
      <c r="AM441" s="152">
        <f t="shared" si="160"/>
        <v>444</v>
      </c>
      <c r="AN441" s="152"/>
      <c r="AO441" s="152">
        <f t="shared" si="161"/>
        <v>444</v>
      </c>
      <c r="AP441" s="152"/>
      <c r="AQ441" s="152">
        <f t="shared" si="157"/>
        <v>444</v>
      </c>
      <c r="AR441" s="154"/>
      <c r="AS441" s="152">
        <f t="shared" si="158"/>
        <v>444</v>
      </c>
      <c r="AT441" s="150"/>
      <c r="AU441" s="152">
        <f t="shared" si="162"/>
        <v>444</v>
      </c>
      <c r="AV441" s="152"/>
      <c r="AW441" s="152">
        <f t="shared" si="163"/>
        <v>444</v>
      </c>
    </row>
    <row r="442" spans="1:49" ht="16.5" customHeight="1">
      <c r="A442" s="156"/>
      <c r="B442" s="181"/>
      <c r="C442" s="149">
        <v>4170</v>
      </c>
      <c r="D442" s="310" t="s">
        <v>299</v>
      </c>
      <c r="E442" s="152"/>
      <c r="F442" s="152"/>
      <c r="G442" s="152"/>
      <c r="H442" s="152"/>
      <c r="I442" s="152"/>
      <c r="J442" s="152"/>
      <c r="K442" s="152"/>
      <c r="L442" s="152"/>
      <c r="M442" s="152"/>
      <c r="N442" s="152"/>
      <c r="O442" s="152"/>
      <c r="P442" s="152"/>
      <c r="Q442" s="152"/>
      <c r="R442" s="152"/>
      <c r="S442" s="152"/>
      <c r="T442" s="152"/>
      <c r="U442" s="152"/>
      <c r="V442" s="152"/>
      <c r="W442" s="152"/>
      <c r="X442" s="152"/>
      <c r="Y442" s="152"/>
      <c r="Z442" s="154"/>
      <c r="AA442" s="152">
        <v>0</v>
      </c>
      <c r="AB442" s="152">
        <v>18117</v>
      </c>
      <c r="AC442" s="152">
        <f t="shared" si="165"/>
        <v>18117</v>
      </c>
      <c r="AD442" s="152"/>
      <c r="AE442" s="152">
        <f t="shared" si="173"/>
        <v>18117</v>
      </c>
      <c r="AF442" s="152"/>
      <c r="AG442" s="152">
        <f t="shared" si="174"/>
        <v>18117</v>
      </c>
      <c r="AH442" s="152"/>
      <c r="AI442" s="152">
        <f t="shared" si="170"/>
        <v>18117</v>
      </c>
      <c r="AJ442" s="152"/>
      <c r="AK442" s="152">
        <f t="shared" si="164"/>
        <v>18117</v>
      </c>
      <c r="AL442" s="154"/>
      <c r="AM442" s="152">
        <f t="shared" si="160"/>
        <v>18117</v>
      </c>
      <c r="AN442" s="152"/>
      <c r="AO442" s="152">
        <f t="shared" si="161"/>
        <v>18117</v>
      </c>
      <c r="AP442" s="152"/>
      <c r="AQ442" s="152">
        <f t="shared" si="157"/>
        <v>18117</v>
      </c>
      <c r="AR442" s="154"/>
      <c r="AS442" s="152">
        <f t="shared" si="158"/>
        <v>18117</v>
      </c>
      <c r="AT442" s="150"/>
      <c r="AU442" s="152">
        <f t="shared" si="162"/>
        <v>18117</v>
      </c>
      <c r="AV442" s="152"/>
      <c r="AW442" s="152">
        <f t="shared" si="163"/>
        <v>18117</v>
      </c>
    </row>
    <row r="443" spans="1:49" ht="16.5" customHeight="1">
      <c r="A443" s="156"/>
      <c r="B443" s="181"/>
      <c r="C443" s="149">
        <v>4300</v>
      </c>
      <c r="D443" s="150" t="s">
        <v>284</v>
      </c>
      <c r="E443" s="152"/>
      <c r="F443" s="152"/>
      <c r="G443" s="152"/>
      <c r="H443" s="152"/>
      <c r="I443" s="152"/>
      <c r="J443" s="152"/>
      <c r="K443" s="152"/>
      <c r="L443" s="152"/>
      <c r="M443" s="152"/>
      <c r="N443" s="152"/>
      <c r="O443" s="152"/>
      <c r="P443" s="152"/>
      <c r="Q443" s="152"/>
      <c r="R443" s="152"/>
      <c r="S443" s="152"/>
      <c r="T443" s="152"/>
      <c r="U443" s="152"/>
      <c r="V443" s="152"/>
      <c r="W443" s="152">
        <v>500</v>
      </c>
      <c r="X443" s="154"/>
      <c r="Y443" s="157">
        <f t="shared" si="171"/>
        <v>500</v>
      </c>
      <c r="Z443" s="152"/>
      <c r="AA443" s="152">
        <f t="shared" si="172"/>
        <v>500</v>
      </c>
      <c r="AB443" s="152"/>
      <c r="AC443" s="152">
        <f t="shared" si="165"/>
        <v>500</v>
      </c>
      <c r="AD443" s="152"/>
      <c r="AE443" s="152">
        <f t="shared" si="173"/>
        <v>500</v>
      </c>
      <c r="AF443" s="152"/>
      <c r="AG443" s="152">
        <f t="shared" si="174"/>
        <v>500</v>
      </c>
      <c r="AH443" s="152"/>
      <c r="AI443" s="152">
        <f t="shared" si="170"/>
        <v>500</v>
      </c>
      <c r="AJ443" s="152"/>
      <c r="AK443" s="152">
        <f t="shared" si="164"/>
        <v>500</v>
      </c>
      <c r="AL443" s="154"/>
      <c r="AM443" s="152">
        <f t="shared" si="160"/>
        <v>500</v>
      </c>
      <c r="AN443" s="152"/>
      <c r="AO443" s="152">
        <f t="shared" si="161"/>
        <v>500</v>
      </c>
      <c r="AP443" s="152"/>
      <c r="AQ443" s="152">
        <f t="shared" si="157"/>
        <v>500</v>
      </c>
      <c r="AR443" s="154"/>
      <c r="AS443" s="152">
        <f t="shared" si="158"/>
        <v>500</v>
      </c>
      <c r="AT443" s="150"/>
      <c r="AU443" s="152">
        <f t="shared" si="162"/>
        <v>500</v>
      </c>
      <c r="AV443" s="152"/>
      <c r="AW443" s="152">
        <f t="shared" si="163"/>
        <v>500</v>
      </c>
    </row>
    <row r="444" spans="1:49" ht="16.5" customHeight="1">
      <c r="A444" s="191"/>
      <c r="B444" s="192" t="s">
        <v>466</v>
      </c>
      <c r="C444" s="160"/>
      <c r="D444" s="159"/>
      <c r="E444" s="161">
        <f>E439</f>
        <v>1050000</v>
      </c>
      <c r="F444" s="161"/>
      <c r="G444" s="161">
        <f>G439</f>
        <v>1050000</v>
      </c>
      <c r="H444" s="161"/>
      <c r="I444" s="161">
        <f>I439</f>
        <v>1050000</v>
      </c>
      <c r="J444" s="161"/>
      <c r="K444" s="161">
        <f>K439</f>
        <v>1050000</v>
      </c>
      <c r="L444" s="161"/>
      <c r="M444" s="161">
        <f>M439</f>
        <v>1050000</v>
      </c>
      <c r="N444" s="162"/>
      <c r="O444" s="162">
        <f>SUM(O437:O439)</f>
        <v>1050000</v>
      </c>
      <c r="P444" s="253"/>
      <c r="Q444" s="162">
        <f>O444+P444</f>
        <v>1050000</v>
      </c>
      <c r="R444" s="162"/>
      <c r="S444" s="162">
        <f>Q444+R444</f>
        <v>1050000</v>
      </c>
      <c r="T444" s="162"/>
      <c r="U444" s="162">
        <f>S444+T444</f>
        <v>1050000</v>
      </c>
      <c r="V444" s="162">
        <f>SUM(V435:V439)</f>
        <v>-10000</v>
      </c>
      <c r="W444" s="162">
        <f>SUM(W435:W443)</f>
        <v>1660000</v>
      </c>
      <c r="X444" s="162">
        <f>SUM(X435:X443)</f>
        <v>0</v>
      </c>
      <c r="Y444" s="164">
        <f>SUM(Y435:Y443)</f>
        <v>1660000</v>
      </c>
      <c r="Z444" s="162"/>
      <c r="AA444" s="162">
        <f t="shared" si="172"/>
        <v>1660000</v>
      </c>
      <c r="AB444" s="162">
        <f>SUM(AB435:AB443)</f>
        <v>0</v>
      </c>
      <c r="AC444" s="162">
        <f t="shared" si="165"/>
        <v>1660000</v>
      </c>
      <c r="AD444" s="162"/>
      <c r="AE444" s="162">
        <f t="shared" si="173"/>
        <v>1660000</v>
      </c>
      <c r="AF444" s="162"/>
      <c r="AG444" s="162">
        <f t="shared" si="174"/>
        <v>1660000</v>
      </c>
      <c r="AH444" s="162"/>
      <c r="AI444" s="162">
        <f t="shared" si="170"/>
        <v>1660000</v>
      </c>
      <c r="AJ444" s="162"/>
      <c r="AK444" s="162">
        <f>SUM(AK435:AK443)</f>
        <v>1660000</v>
      </c>
      <c r="AL444" s="164"/>
      <c r="AM444" s="162">
        <f t="shared" si="160"/>
        <v>1660000</v>
      </c>
      <c r="AN444" s="162">
        <f>SUM(AN435:AN443)</f>
        <v>0</v>
      </c>
      <c r="AO444" s="162">
        <f t="shared" si="161"/>
        <v>1660000</v>
      </c>
      <c r="AP444" s="162">
        <f>SUM(AP435:AP443)</f>
        <v>50000</v>
      </c>
      <c r="AQ444" s="162">
        <f>SUM(AQ435:AQ443)</f>
        <v>1710000</v>
      </c>
      <c r="AR444" s="164"/>
      <c r="AS444" s="162">
        <f t="shared" si="158"/>
        <v>1710000</v>
      </c>
      <c r="AT444" s="163"/>
      <c r="AU444" s="162">
        <f>SUM(AU435:AU443)</f>
        <v>1710000</v>
      </c>
      <c r="AV444" s="162"/>
      <c r="AW444" s="162">
        <f t="shared" si="163"/>
        <v>1710000</v>
      </c>
    </row>
    <row r="445" spans="1:49" ht="16.5" customHeight="1">
      <c r="A445" s="156"/>
      <c r="B445" s="197">
        <v>85218</v>
      </c>
      <c r="C445" s="311">
        <v>3020</v>
      </c>
      <c r="D445" s="310" t="s">
        <v>467</v>
      </c>
      <c r="E445" s="236">
        <v>1470</v>
      </c>
      <c r="F445" s="312"/>
      <c r="G445" s="153">
        <f>E445+F445</f>
        <v>1470</v>
      </c>
      <c r="H445" s="312"/>
      <c r="I445" s="153">
        <f>G445+H445</f>
        <v>1470</v>
      </c>
      <c r="J445" s="153"/>
      <c r="K445" s="153">
        <f>I445+J445</f>
        <v>1470</v>
      </c>
      <c r="L445" s="153"/>
      <c r="M445" s="153">
        <f>K445+L445</f>
        <v>1470</v>
      </c>
      <c r="N445" s="152"/>
      <c r="O445" s="152">
        <f>M445+N445</f>
        <v>1470</v>
      </c>
      <c r="P445" s="152">
        <v>-490</v>
      </c>
      <c r="Q445" s="152">
        <f>O445+P445</f>
        <v>980</v>
      </c>
      <c r="R445" s="152"/>
      <c r="S445" s="152">
        <f>Q445+R445</f>
        <v>980</v>
      </c>
      <c r="T445" s="152"/>
      <c r="U445" s="152">
        <f>S445+T445</f>
        <v>980</v>
      </c>
      <c r="V445" s="152"/>
      <c r="W445" s="152">
        <v>1470</v>
      </c>
      <c r="X445" s="154"/>
      <c r="Y445" s="157">
        <f t="shared" si="171"/>
        <v>1470</v>
      </c>
      <c r="Z445" s="152"/>
      <c r="AA445" s="152">
        <f t="shared" si="172"/>
        <v>1470</v>
      </c>
      <c r="AB445" s="152"/>
      <c r="AC445" s="152">
        <f t="shared" si="165"/>
        <v>1470</v>
      </c>
      <c r="AD445" s="152"/>
      <c r="AE445" s="152">
        <f t="shared" si="173"/>
        <v>1470</v>
      </c>
      <c r="AF445" s="152"/>
      <c r="AG445" s="152">
        <f t="shared" si="174"/>
        <v>1470</v>
      </c>
      <c r="AH445" s="152"/>
      <c r="AI445" s="152">
        <f t="shared" si="170"/>
        <v>1470</v>
      </c>
      <c r="AJ445" s="152"/>
      <c r="AK445" s="152">
        <f t="shared" si="164"/>
        <v>1470</v>
      </c>
      <c r="AL445" s="154"/>
      <c r="AM445" s="152">
        <f t="shared" si="160"/>
        <v>1470</v>
      </c>
      <c r="AN445" s="152">
        <v>-980</v>
      </c>
      <c r="AO445" s="152">
        <f t="shared" si="161"/>
        <v>490</v>
      </c>
      <c r="AP445" s="152"/>
      <c r="AQ445" s="152">
        <f t="shared" si="157"/>
        <v>490</v>
      </c>
      <c r="AR445" s="154"/>
      <c r="AS445" s="152">
        <f t="shared" si="158"/>
        <v>490</v>
      </c>
      <c r="AT445" s="150"/>
      <c r="AU445" s="152">
        <f t="shared" si="162"/>
        <v>490</v>
      </c>
      <c r="AV445" s="152"/>
      <c r="AW445" s="152">
        <f t="shared" si="163"/>
        <v>490</v>
      </c>
    </row>
    <row r="446" spans="1:49" ht="16.5" customHeight="1">
      <c r="A446" s="156"/>
      <c r="B446" s="174" t="s">
        <v>468</v>
      </c>
      <c r="C446" s="311">
        <v>4010</v>
      </c>
      <c r="D446" s="310" t="s">
        <v>294</v>
      </c>
      <c r="E446" s="303">
        <v>295100</v>
      </c>
      <c r="F446" s="313"/>
      <c r="G446" s="152">
        <f aca="true" t="shared" si="176" ref="G446:G464">E446+F446</f>
        <v>295100</v>
      </c>
      <c r="H446" s="313"/>
      <c r="I446" s="152">
        <f aca="true" t="shared" si="177" ref="I446:I464">G446+H446</f>
        <v>295100</v>
      </c>
      <c r="J446" s="152"/>
      <c r="K446" s="152">
        <f aca="true" t="shared" si="178" ref="K446:K464">I446+J446</f>
        <v>295100</v>
      </c>
      <c r="L446" s="152">
        <v>24000</v>
      </c>
      <c r="M446" s="152">
        <f aca="true" t="shared" si="179" ref="M446:M464">K446+L446</f>
        <v>319100</v>
      </c>
      <c r="N446" s="152"/>
      <c r="O446" s="152">
        <f>M446+N446</f>
        <v>319100</v>
      </c>
      <c r="P446" s="152">
        <v>-3100</v>
      </c>
      <c r="Q446" s="152">
        <f>O446+P446</f>
        <v>316000</v>
      </c>
      <c r="R446" s="152"/>
      <c r="S446" s="152">
        <f>Q446+R446</f>
        <v>316000</v>
      </c>
      <c r="T446" s="152"/>
      <c r="U446" s="152">
        <f>S446+T446</f>
        <v>316000</v>
      </c>
      <c r="V446" s="152"/>
      <c r="W446" s="152">
        <v>481020</v>
      </c>
      <c r="X446" s="154"/>
      <c r="Y446" s="157">
        <f t="shared" si="171"/>
        <v>481020</v>
      </c>
      <c r="Z446" s="152"/>
      <c r="AA446" s="152">
        <f t="shared" si="172"/>
        <v>481020</v>
      </c>
      <c r="AB446" s="152"/>
      <c r="AC446" s="152">
        <f t="shared" si="165"/>
        <v>481020</v>
      </c>
      <c r="AD446" s="152"/>
      <c r="AE446" s="152">
        <f t="shared" si="173"/>
        <v>481020</v>
      </c>
      <c r="AF446" s="152">
        <v>18750</v>
      </c>
      <c r="AG446" s="152">
        <f t="shared" si="174"/>
        <v>499770</v>
      </c>
      <c r="AH446" s="152"/>
      <c r="AI446" s="152">
        <f t="shared" si="170"/>
        <v>499770</v>
      </c>
      <c r="AJ446" s="152"/>
      <c r="AK446" s="152">
        <f t="shared" si="164"/>
        <v>499770</v>
      </c>
      <c r="AL446" s="154"/>
      <c r="AM446" s="152">
        <f t="shared" si="160"/>
        <v>499770</v>
      </c>
      <c r="AN446" s="152"/>
      <c r="AO446" s="152">
        <f t="shared" si="161"/>
        <v>499770</v>
      </c>
      <c r="AP446" s="152"/>
      <c r="AQ446" s="152">
        <f t="shared" si="157"/>
        <v>499770</v>
      </c>
      <c r="AR446" s="154"/>
      <c r="AS446" s="152">
        <f t="shared" si="158"/>
        <v>499770</v>
      </c>
      <c r="AT446" s="150"/>
      <c r="AU446" s="152">
        <f t="shared" si="162"/>
        <v>499770</v>
      </c>
      <c r="AV446" s="152">
        <v>3067</v>
      </c>
      <c r="AW446" s="152">
        <f t="shared" si="163"/>
        <v>502837</v>
      </c>
    </row>
    <row r="447" spans="1:49" ht="16.5" customHeight="1">
      <c r="A447" s="156"/>
      <c r="B447" s="174" t="s">
        <v>469</v>
      </c>
      <c r="C447" s="311">
        <v>4040</v>
      </c>
      <c r="D447" s="310" t="s">
        <v>470</v>
      </c>
      <c r="E447" s="303">
        <v>22782</v>
      </c>
      <c r="F447" s="313"/>
      <c r="G447" s="152">
        <f t="shared" si="176"/>
        <v>22782</v>
      </c>
      <c r="H447" s="313"/>
      <c r="I447" s="152">
        <f t="shared" si="177"/>
        <v>22782</v>
      </c>
      <c r="J447" s="152"/>
      <c r="K447" s="152">
        <f t="shared" si="178"/>
        <v>22782</v>
      </c>
      <c r="L447" s="152"/>
      <c r="M447" s="152">
        <f t="shared" si="179"/>
        <v>22782</v>
      </c>
      <c r="N447" s="152"/>
      <c r="O447" s="152">
        <f>M447+N447</f>
        <v>22782</v>
      </c>
      <c r="P447" s="152">
        <v>-298</v>
      </c>
      <c r="Q447" s="152">
        <f>O447+P447</f>
        <v>22484</v>
      </c>
      <c r="R447" s="152"/>
      <c r="S447" s="152">
        <f>Q447+R447</f>
        <v>22484</v>
      </c>
      <c r="T447" s="152"/>
      <c r="U447" s="152">
        <f>S447+T447</f>
        <v>22484</v>
      </c>
      <c r="V447" s="152"/>
      <c r="W447" s="152">
        <v>33100</v>
      </c>
      <c r="X447" s="154"/>
      <c r="Y447" s="157">
        <f t="shared" si="171"/>
        <v>33100</v>
      </c>
      <c r="Z447" s="152"/>
      <c r="AA447" s="152">
        <f t="shared" si="172"/>
        <v>33100</v>
      </c>
      <c r="AB447" s="152">
        <v>234</v>
      </c>
      <c r="AC447" s="152">
        <f t="shared" si="165"/>
        <v>33334</v>
      </c>
      <c r="AD447" s="152"/>
      <c r="AE447" s="152">
        <f t="shared" si="173"/>
        <v>33334</v>
      </c>
      <c r="AF447" s="152"/>
      <c r="AG447" s="152">
        <f t="shared" si="174"/>
        <v>33334</v>
      </c>
      <c r="AH447" s="152"/>
      <c r="AI447" s="152">
        <f t="shared" si="170"/>
        <v>33334</v>
      </c>
      <c r="AJ447" s="152"/>
      <c r="AK447" s="152">
        <f t="shared" si="164"/>
        <v>33334</v>
      </c>
      <c r="AL447" s="154"/>
      <c r="AM447" s="152">
        <f t="shared" si="160"/>
        <v>33334</v>
      </c>
      <c r="AN447" s="152"/>
      <c r="AO447" s="152">
        <f t="shared" si="161"/>
        <v>33334</v>
      </c>
      <c r="AP447" s="152"/>
      <c r="AQ447" s="152">
        <f t="shared" si="157"/>
        <v>33334</v>
      </c>
      <c r="AR447" s="154"/>
      <c r="AS447" s="152">
        <f t="shared" si="158"/>
        <v>33334</v>
      </c>
      <c r="AT447" s="150"/>
      <c r="AU447" s="152">
        <f t="shared" si="162"/>
        <v>33334</v>
      </c>
      <c r="AV447" s="152"/>
      <c r="AW447" s="152">
        <f t="shared" si="163"/>
        <v>33334</v>
      </c>
    </row>
    <row r="448" spans="1:49" ht="16.5" customHeight="1">
      <c r="A448" s="156"/>
      <c r="B448" s="174"/>
      <c r="C448" s="311">
        <v>4110</v>
      </c>
      <c r="D448" s="310" t="s">
        <v>465</v>
      </c>
      <c r="E448" s="303">
        <v>56360</v>
      </c>
      <c r="F448" s="313"/>
      <c r="G448" s="152">
        <f t="shared" si="176"/>
        <v>56360</v>
      </c>
      <c r="H448" s="313"/>
      <c r="I448" s="152">
        <f t="shared" si="177"/>
        <v>56360</v>
      </c>
      <c r="J448" s="152"/>
      <c r="K448" s="152">
        <f t="shared" si="178"/>
        <v>56360</v>
      </c>
      <c r="L448" s="152">
        <v>5958</v>
      </c>
      <c r="M448" s="152">
        <f t="shared" si="179"/>
        <v>62318</v>
      </c>
      <c r="N448" s="152"/>
      <c r="O448" s="152">
        <f>M448+N448</f>
        <v>62318</v>
      </c>
      <c r="P448" s="152">
        <v>-4318</v>
      </c>
      <c r="Q448" s="152">
        <f>O448+P448</f>
        <v>58000</v>
      </c>
      <c r="R448" s="152"/>
      <c r="S448" s="152">
        <f>Q448+R448</f>
        <v>58000</v>
      </c>
      <c r="T448" s="152"/>
      <c r="U448" s="152">
        <f>S448+T448</f>
        <v>58000</v>
      </c>
      <c r="V448" s="152"/>
      <c r="W448" s="152">
        <v>90780</v>
      </c>
      <c r="X448" s="154"/>
      <c r="Y448" s="157">
        <f t="shared" si="171"/>
        <v>90780</v>
      </c>
      <c r="Z448" s="152"/>
      <c r="AA448" s="152">
        <f t="shared" si="172"/>
        <v>90780</v>
      </c>
      <c r="AB448" s="152">
        <v>-234</v>
      </c>
      <c r="AC448" s="152">
        <f t="shared" si="165"/>
        <v>90546</v>
      </c>
      <c r="AD448" s="152"/>
      <c r="AE448" s="152">
        <f t="shared" si="173"/>
        <v>90546</v>
      </c>
      <c r="AF448" s="152">
        <v>2243</v>
      </c>
      <c r="AG448" s="152">
        <f t="shared" si="174"/>
        <v>92789</v>
      </c>
      <c r="AH448" s="152"/>
      <c r="AI448" s="152">
        <f t="shared" si="170"/>
        <v>92789</v>
      </c>
      <c r="AJ448" s="152"/>
      <c r="AK448" s="152">
        <f t="shared" si="164"/>
        <v>92789</v>
      </c>
      <c r="AL448" s="154"/>
      <c r="AM448" s="152">
        <f t="shared" si="160"/>
        <v>92789</v>
      </c>
      <c r="AN448" s="152"/>
      <c r="AO448" s="152">
        <f t="shared" si="161"/>
        <v>92789</v>
      </c>
      <c r="AP448" s="152"/>
      <c r="AQ448" s="152">
        <f t="shared" si="157"/>
        <v>92789</v>
      </c>
      <c r="AR448" s="154"/>
      <c r="AS448" s="152">
        <f t="shared" si="158"/>
        <v>92789</v>
      </c>
      <c r="AT448" s="150"/>
      <c r="AU448" s="152">
        <f t="shared" si="162"/>
        <v>92789</v>
      </c>
      <c r="AV448" s="152"/>
      <c r="AW448" s="152">
        <f t="shared" si="163"/>
        <v>92789</v>
      </c>
    </row>
    <row r="449" spans="1:49" ht="16.5" customHeight="1">
      <c r="A449" s="156"/>
      <c r="B449" s="174"/>
      <c r="C449" s="311">
        <v>4120</v>
      </c>
      <c r="D449" s="310" t="s">
        <v>298</v>
      </c>
      <c r="E449" s="303"/>
      <c r="F449" s="313"/>
      <c r="G449" s="152"/>
      <c r="H449" s="313"/>
      <c r="I449" s="152"/>
      <c r="J449" s="152"/>
      <c r="K449" s="152"/>
      <c r="L449" s="152"/>
      <c r="M449" s="152"/>
      <c r="N449" s="152"/>
      <c r="O449" s="152"/>
      <c r="P449" s="152"/>
      <c r="Q449" s="152"/>
      <c r="R449" s="152"/>
      <c r="S449" s="152"/>
      <c r="T449" s="152"/>
      <c r="U449" s="152"/>
      <c r="V449" s="152"/>
      <c r="W449" s="152">
        <v>12544</v>
      </c>
      <c r="X449" s="154"/>
      <c r="Y449" s="157">
        <f t="shared" si="171"/>
        <v>12544</v>
      </c>
      <c r="Z449" s="152"/>
      <c r="AA449" s="152">
        <f t="shared" si="172"/>
        <v>12544</v>
      </c>
      <c r="AB449" s="152"/>
      <c r="AC449" s="152">
        <f t="shared" si="165"/>
        <v>12544</v>
      </c>
      <c r="AD449" s="152"/>
      <c r="AE449" s="152">
        <f t="shared" si="173"/>
        <v>12544</v>
      </c>
      <c r="AF449" s="152">
        <v>343</v>
      </c>
      <c r="AG449" s="152">
        <f t="shared" si="174"/>
        <v>12887</v>
      </c>
      <c r="AH449" s="152"/>
      <c r="AI449" s="152">
        <f t="shared" si="170"/>
        <v>12887</v>
      </c>
      <c r="AJ449" s="152"/>
      <c r="AK449" s="152">
        <f t="shared" si="164"/>
        <v>12887</v>
      </c>
      <c r="AL449" s="154"/>
      <c r="AM449" s="152">
        <f t="shared" si="160"/>
        <v>12887</v>
      </c>
      <c r="AN449" s="152"/>
      <c r="AO449" s="152">
        <f t="shared" si="161"/>
        <v>12887</v>
      </c>
      <c r="AP449" s="152"/>
      <c r="AQ449" s="152">
        <f t="shared" si="157"/>
        <v>12887</v>
      </c>
      <c r="AR449" s="154"/>
      <c r="AS449" s="152">
        <f t="shared" si="158"/>
        <v>12887</v>
      </c>
      <c r="AT449" s="150"/>
      <c r="AU449" s="152">
        <f t="shared" si="162"/>
        <v>12887</v>
      </c>
      <c r="AV449" s="152"/>
      <c r="AW449" s="152">
        <f t="shared" si="163"/>
        <v>12887</v>
      </c>
    </row>
    <row r="450" spans="1:49" ht="16.5" customHeight="1">
      <c r="A450" s="156"/>
      <c r="B450" s="174"/>
      <c r="C450" s="311">
        <v>4170</v>
      </c>
      <c r="D450" s="310" t="s">
        <v>299</v>
      </c>
      <c r="E450" s="303"/>
      <c r="F450" s="313"/>
      <c r="G450" s="152"/>
      <c r="H450" s="313"/>
      <c r="I450" s="152"/>
      <c r="J450" s="152"/>
      <c r="K450" s="152"/>
      <c r="L450" s="152"/>
      <c r="M450" s="152"/>
      <c r="N450" s="152"/>
      <c r="O450" s="152"/>
      <c r="P450" s="152"/>
      <c r="Q450" s="152"/>
      <c r="R450" s="152"/>
      <c r="S450" s="152"/>
      <c r="T450" s="152"/>
      <c r="U450" s="152"/>
      <c r="V450" s="152"/>
      <c r="W450" s="152">
        <v>23200</v>
      </c>
      <c r="X450" s="154"/>
      <c r="Y450" s="157">
        <f t="shared" si="171"/>
        <v>23200</v>
      </c>
      <c r="Z450" s="152"/>
      <c r="AA450" s="152">
        <f t="shared" si="172"/>
        <v>23200</v>
      </c>
      <c r="AB450" s="152"/>
      <c r="AC450" s="152">
        <f t="shared" si="165"/>
        <v>23200</v>
      </c>
      <c r="AD450" s="152"/>
      <c r="AE450" s="152">
        <f t="shared" si="173"/>
        <v>23200</v>
      </c>
      <c r="AF450" s="152">
        <v>4000</v>
      </c>
      <c r="AG450" s="152">
        <f t="shared" si="174"/>
        <v>27200</v>
      </c>
      <c r="AH450" s="152"/>
      <c r="AI450" s="152">
        <f t="shared" si="170"/>
        <v>27200</v>
      </c>
      <c r="AJ450" s="152"/>
      <c r="AK450" s="152">
        <f t="shared" si="164"/>
        <v>27200</v>
      </c>
      <c r="AL450" s="154"/>
      <c r="AM450" s="152">
        <f t="shared" si="160"/>
        <v>27200</v>
      </c>
      <c r="AN450" s="152"/>
      <c r="AO450" s="152">
        <f t="shared" si="161"/>
        <v>27200</v>
      </c>
      <c r="AP450" s="152"/>
      <c r="AQ450" s="152">
        <f t="shared" si="157"/>
        <v>27200</v>
      </c>
      <c r="AR450" s="154"/>
      <c r="AS450" s="152">
        <f t="shared" si="158"/>
        <v>27200</v>
      </c>
      <c r="AT450" s="150"/>
      <c r="AU450" s="152">
        <f t="shared" si="162"/>
        <v>27200</v>
      </c>
      <c r="AV450" s="152"/>
      <c r="AW450" s="152">
        <f t="shared" si="163"/>
        <v>27200</v>
      </c>
    </row>
    <row r="451" spans="1:49" ht="16.5" customHeight="1">
      <c r="A451" s="156"/>
      <c r="B451" s="174"/>
      <c r="C451" s="311">
        <v>4210</v>
      </c>
      <c r="D451" s="310" t="s">
        <v>300</v>
      </c>
      <c r="E451" s="303"/>
      <c r="F451" s="313"/>
      <c r="G451" s="152"/>
      <c r="H451" s="313"/>
      <c r="I451" s="152"/>
      <c r="J451" s="152"/>
      <c r="K451" s="152"/>
      <c r="L451" s="152"/>
      <c r="M451" s="152"/>
      <c r="N451" s="152"/>
      <c r="O451" s="152"/>
      <c r="P451" s="152"/>
      <c r="Q451" s="152"/>
      <c r="R451" s="152"/>
      <c r="S451" s="152"/>
      <c r="T451" s="152"/>
      <c r="U451" s="152"/>
      <c r="V451" s="152"/>
      <c r="W451" s="152">
        <v>30000</v>
      </c>
      <c r="X451" s="154"/>
      <c r="Y451" s="157">
        <f t="shared" si="171"/>
        <v>30000</v>
      </c>
      <c r="Z451" s="152"/>
      <c r="AA451" s="152">
        <f t="shared" si="172"/>
        <v>30000</v>
      </c>
      <c r="AB451" s="152"/>
      <c r="AC451" s="152">
        <f t="shared" si="165"/>
        <v>30000</v>
      </c>
      <c r="AD451" s="152"/>
      <c r="AE451" s="152">
        <f t="shared" si="173"/>
        <v>30000</v>
      </c>
      <c r="AF451" s="152">
        <v>8414</v>
      </c>
      <c r="AG451" s="152">
        <f t="shared" si="174"/>
        <v>38414</v>
      </c>
      <c r="AH451" s="152"/>
      <c r="AI451" s="152">
        <f t="shared" si="170"/>
        <v>38414</v>
      </c>
      <c r="AJ451" s="152"/>
      <c r="AK451" s="152">
        <f t="shared" si="164"/>
        <v>38414</v>
      </c>
      <c r="AL451" s="154">
        <v>-1664</v>
      </c>
      <c r="AM451" s="152">
        <f t="shared" si="160"/>
        <v>36750</v>
      </c>
      <c r="AN451" s="152"/>
      <c r="AO451" s="152">
        <f t="shared" si="161"/>
        <v>36750</v>
      </c>
      <c r="AP451" s="152"/>
      <c r="AQ451" s="152">
        <f t="shared" si="157"/>
        <v>36750</v>
      </c>
      <c r="AR451" s="154"/>
      <c r="AS451" s="152">
        <f t="shared" si="158"/>
        <v>36750</v>
      </c>
      <c r="AT451" s="150"/>
      <c r="AU451" s="152">
        <f t="shared" si="162"/>
        <v>36750</v>
      </c>
      <c r="AV451" s="152">
        <v>4000</v>
      </c>
      <c r="AW451" s="152">
        <f t="shared" si="163"/>
        <v>40750</v>
      </c>
    </row>
    <row r="452" spans="1:49" ht="16.5" customHeight="1">
      <c r="A452" s="156"/>
      <c r="B452" s="174"/>
      <c r="C452" s="311">
        <v>4260</v>
      </c>
      <c r="D452" s="310" t="s">
        <v>302</v>
      </c>
      <c r="E452" s="303"/>
      <c r="F452" s="313"/>
      <c r="G452" s="152"/>
      <c r="H452" s="313"/>
      <c r="I452" s="152"/>
      <c r="J452" s="152"/>
      <c r="K452" s="152"/>
      <c r="L452" s="152"/>
      <c r="M452" s="152"/>
      <c r="N452" s="152"/>
      <c r="O452" s="152"/>
      <c r="P452" s="152"/>
      <c r="Q452" s="152"/>
      <c r="R452" s="152"/>
      <c r="S452" s="152"/>
      <c r="T452" s="152"/>
      <c r="U452" s="152"/>
      <c r="V452" s="152"/>
      <c r="W452" s="152">
        <v>12000</v>
      </c>
      <c r="X452" s="154"/>
      <c r="Y452" s="157">
        <f t="shared" si="171"/>
        <v>12000</v>
      </c>
      <c r="Z452" s="152"/>
      <c r="AA452" s="152">
        <f t="shared" si="172"/>
        <v>12000</v>
      </c>
      <c r="AB452" s="152"/>
      <c r="AC452" s="152">
        <f t="shared" si="165"/>
        <v>12000</v>
      </c>
      <c r="AD452" s="152"/>
      <c r="AE452" s="152">
        <f t="shared" si="173"/>
        <v>12000</v>
      </c>
      <c r="AF452" s="152"/>
      <c r="AG452" s="152">
        <f t="shared" si="174"/>
        <v>12000</v>
      </c>
      <c r="AH452" s="152"/>
      <c r="AI452" s="152">
        <f t="shared" si="170"/>
        <v>12000</v>
      </c>
      <c r="AJ452" s="152"/>
      <c r="AK452" s="152">
        <f t="shared" si="164"/>
        <v>12000</v>
      </c>
      <c r="AL452" s="154"/>
      <c r="AM452" s="152">
        <f t="shared" si="160"/>
        <v>12000</v>
      </c>
      <c r="AN452" s="152"/>
      <c r="AO452" s="152">
        <f t="shared" si="161"/>
        <v>12000</v>
      </c>
      <c r="AP452" s="152">
        <v>-1664</v>
      </c>
      <c r="AQ452" s="152">
        <f t="shared" si="157"/>
        <v>10336</v>
      </c>
      <c r="AR452" s="154"/>
      <c r="AS452" s="152">
        <f t="shared" si="158"/>
        <v>10336</v>
      </c>
      <c r="AT452" s="150"/>
      <c r="AU452" s="152">
        <f t="shared" si="162"/>
        <v>10336</v>
      </c>
      <c r="AV452" s="152"/>
      <c r="AW452" s="152">
        <f t="shared" si="163"/>
        <v>10336</v>
      </c>
    </row>
    <row r="453" spans="1:49" ht="16.5" customHeight="1">
      <c r="A453" s="156"/>
      <c r="B453" s="174"/>
      <c r="C453" s="311">
        <v>4270</v>
      </c>
      <c r="D453" s="310" t="s">
        <v>303</v>
      </c>
      <c r="E453" s="303"/>
      <c r="F453" s="313"/>
      <c r="G453" s="152"/>
      <c r="H453" s="313"/>
      <c r="I453" s="152"/>
      <c r="J453" s="152"/>
      <c r="K453" s="152"/>
      <c r="L453" s="152"/>
      <c r="M453" s="152"/>
      <c r="N453" s="152"/>
      <c r="O453" s="152"/>
      <c r="P453" s="152"/>
      <c r="Q453" s="152"/>
      <c r="R453" s="152"/>
      <c r="S453" s="152"/>
      <c r="T453" s="152"/>
      <c r="U453" s="152"/>
      <c r="V453" s="152"/>
      <c r="W453" s="152">
        <v>10000</v>
      </c>
      <c r="X453" s="154"/>
      <c r="Y453" s="157">
        <f t="shared" si="171"/>
        <v>10000</v>
      </c>
      <c r="Z453" s="152"/>
      <c r="AA453" s="152">
        <f t="shared" si="172"/>
        <v>10000</v>
      </c>
      <c r="AB453" s="152"/>
      <c r="AC453" s="152">
        <f t="shared" si="165"/>
        <v>10000</v>
      </c>
      <c r="AD453" s="152"/>
      <c r="AE453" s="152">
        <f t="shared" si="173"/>
        <v>10000</v>
      </c>
      <c r="AF453" s="152"/>
      <c r="AG453" s="152">
        <f t="shared" si="174"/>
        <v>10000</v>
      </c>
      <c r="AH453" s="152"/>
      <c r="AI453" s="152">
        <f t="shared" si="170"/>
        <v>10000</v>
      </c>
      <c r="AJ453" s="152"/>
      <c r="AK453" s="152">
        <f t="shared" si="164"/>
        <v>10000</v>
      </c>
      <c r="AL453" s="154"/>
      <c r="AM453" s="152">
        <f t="shared" si="160"/>
        <v>10000</v>
      </c>
      <c r="AN453" s="152"/>
      <c r="AO453" s="152">
        <f t="shared" si="161"/>
        <v>10000</v>
      </c>
      <c r="AP453" s="152"/>
      <c r="AQ453" s="152">
        <f t="shared" si="157"/>
        <v>10000</v>
      </c>
      <c r="AR453" s="154"/>
      <c r="AS453" s="152">
        <f t="shared" si="158"/>
        <v>10000</v>
      </c>
      <c r="AT453" s="150"/>
      <c r="AU453" s="152">
        <f t="shared" si="162"/>
        <v>10000</v>
      </c>
      <c r="AV453" s="152">
        <v>3000</v>
      </c>
      <c r="AW453" s="152">
        <f t="shared" si="163"/>
        <v>13000</v>
      </c>
    </row>
    <row r="454" spans="1:49" ht="16.5" customHeight="1">
      <c r="A454" s="156"/>
      <c r="B454" s="174"/>
      <c r="C454" s="311">
        <v>4280</v>
      </c>
      <c r="D454" s="177" t="s">
        <v>304</v>
      </c>
      <c r="E454" s="303"/>
      <c r="F454" s="313"/>
      <c r="G454" s="152"/>
      <c r="H454" s="313"/>
      <c r="I454" s="152"/>
      <c r="J454" s="152"/>
      <c r="K454" s="152"/>
      <c r="L454" s="152"/>
      <c r="M454" s="152"/>
      <c r="N454" s="152"/>
      <c r="O454" s="152"/>
      <c r="P454" s="152"/>
      <c r="Q454" s="152"/>
      <c r="R454" s="152"/>
      <c r="S454" s="152"/>
      <c r="T454" s="152"/>
      <c r="U454" s="152"/>
      <c r="V454" s="152"/>
      <c r="W454" s="152">
        <v>1000</v>
      </c>
      <c r="X454" s="154"/>
      <c r="Y454" s="157">
        <f t="shared" si="171"/>
        <v>1000</v>
      </c>
      <c r="Z454" s="152"/>
      <c r="AA454" s="152">
        <f t="shared" si="172"/>
        <v>1000</v>
      </c>
      <c r="AB454" s="152"/>
      <c r="AC454" s="152">
        <f t="shared" si="165"/>
        <v>1000</v>
      </c>
      <c r="AD454" s="152"/>
      <c r="AE454" s="152">
        <f t="shared" si="173"/>
        <v>1000</v>
      </c>
      <c r="AF454" s="152"/>
      <c r="AG454" s="152">
        <f t="shared" si="174"/>
        <v>1000</v>
      </c>
      <c r="AH454" s="152"/>
      <c r="AI454" s="152">
        <f t="shared" si="170"/>
        <v>1000</v>
      </c>
      <c r="AJ454" s="152"/>
      <c r="AK454" s="152">
        <f t="shared" si="164"/>
        <v>1000</v>
      </c>
      <c r="AL454" s="154"/>
      <c r="AM454" s="152">
        <f t="shared" si="160"/>
        <v>1000</v>
      </c>
      <c r="AN454" s="152"/>
      <c r="AO454" s="152">
        <f t="shared" si="161"/>
        <v>1000</v>
      </c>
      <c r="AP454" s="152"/>
      <c r="AQ454" s="152">
        <f t="shared" si="157"/>
        <v>1000</v>
      </c>
      <c r="AR454" s="154"/>
      <c r="AS454" s="152">
        <f t="shared" si="158"/>
        <v>1000</v>
      </c>
      <c r="AT454" s="150"/>
      <c r="AU454" s="152">
        <f t="shared" si="162"/>
        <v>1000</v>
      </c>
      <c r="AV454" s="152"/>
      <c r="AW454" s="152">
        <f t="shared" si="163"/>
        <v>1000</v>
      </c>
    </row>
    <row r="455" spans="1:49" ht="16.5" customHeight="1">
      <c r="A455" s="156"/>
      <c r="B455" s="174"/>
      <c r="C455" s="311">
        <v>4300</v>
      </c>
      <c r="D455" s="310" t="s">
        <v>284</v>
      </c>
      <c r="E455" s="303"/>
      <c r="F455" s="313"/>
      <c r="G455" s="152"/>
      <c r="H455" s="313"/>
      <c r="I455" s="152"/>
      <c r="J455" s="152"/>
      <c r="K455" s="152"/>
      <c r="L455" s="152"/>
      <c r="M455" s="152"/>
      <c r="N455" s="152"/>
      <c r="O455" s="152"/>
      <c r="P455" s="152"/>
      <c r="Q455" s="152"/>
      <c r="R455" s="152"/>
      <c r="S455" s="152"/>
      <c r="T455" s="152"/>
      <c r="U455" s="152"/>
      <c r="V455" s="152"/>
      <c r="W455" s="152">
        <v>79400</v>
      </c>
      <c r="X455" s="154"/>
      <c r="Y455" s="157">
        <f t="shared" si="171"/>
        <v>79400</v>
      </c>
      <c r="Z455" s="152"/>
      <c r="AA455" s="152">
        <f t="shared" si="172"/>
        <v>79400</v>
      </c>
      <c r="AB455" s="152"/>
      <c r="AC455" s="152">
        <f t="shared" si="165"/>
        <v>79400</v>
      </c>
      <c r="AD455" s="152"/>
      <c r="AE455" s="152">
        <f t="shared" si="173"/>
        <v>79400</v>
      </c>
      <c r="AF455" s="152"/>
      <c r="AG455" s="152">
        <f t="shared" si="174"/>
        <v>79400</v>
      </c>
      <c r="AH455" s="152"/>
      <c r="AI455" s="152">
        <f t="shared" si="170"/>
        <v>79400</v>
      </c>
      <c r="AJ455" s="152"/>
      <c r="AK455" s="152">
        <f t="shared" si="164"/>
        <v>79400</v>
      </c>
      <c r="AL455" s="154"/>
      <c r="AM455" s="152">
        <f t="shared" si="160"/>
        <v>79400</v>
      </c>
      <c r="AN455" s="152"/>
      <c r="AO455" s="152">
        <f t="shared" si="161"/>
        <v>79400</v>
      </c>
      <c r="AP455" s="152"/>
      <c r="AQ455" s="152">
        <f t="shared" si="157"/>
        <v>79400</v>
      </c>
      <c r="AR455" s="154"/>
      <c r="AS455" s="152">
        <f t="shared" si="158"/>
        <v>79400</v>
      </c>
      <c r="AT455" s="150"/>
      <c r="AU455" s="152">
        <f t="shared" si="162"/>
        <v>79400</v>
      </c>
      <c r="AV455" s="152"/>
      <c r="AW455" s="152">
        <f t="shared" si="163"/>
        <v>79400</v>
      </c>
    </row>
    <row r="456" spans="1:49" ht="16.5" customHeight="1">
      <c r="A456" s="156"/>
      <c r="B456" s="174"/>
      <c r="C456" s="311">
        <v>4350</v>
      </c>
      <c r="D456" s="310" t="s">
        <v>305</v>
      </c>
      <c r="E456" s="303">
        <v>7938</v>
      </c>
      <c r="F456" s="313"/>
      <c r="G456" s="152">
        <f t="shared" si="176"/>
        <v>7938</v>
      </c>
      <c r="H456" s="313"/>
      <c r="I456" s="152">
        <f t="shared" si="177"/>
        <v>7938</v>
      </c>
      <c r="J456" s="152"/>
      <c r="K456" s="152">
        <f t="shared" si="178"/>
        <v>7938</v>
      </c>
      <c r="L456" s="152">
        <v>826</v>
      </c>
      <c r="M456" s="152">
        <f t="shared" si="179"/>
        <v>8764</v>
      </c>
      <c r="N456" s="152"/>
      <c r="O456" s="152">
        <f aca="true" t="shared" si="180" ref="O456:O464">M456+N456</f>
        <v>8764</v>
      </c>
      <c r="P456" s="152"/>
      <c r="Q456" s="152">
        <f aca="true" t="shared" si="181" ref="Q456:Q464">O456+P456</f>
        <v>8764</v>
      </c>
      <c r="R456" s="152"/>
      <c r="S456" s="152">
        <f aca="true" t="shared" si="182" ref="S456:S464">Q456+R456</f>
        <v>8764</v>
      </c>
      <c r="T456" s="152"/>
      <c r="U456" s="152">
        <f aca="true" t="shared" si="183" ref="U456:U464">S456+T456</f>
        <v>8764</v>
      </c>
      <c r="V456" s="152"/>
      <c r="W456" s="152">
        <v>1400</v>
      </c>
      <c r="X456" s="154"/>
      <c r="Y456" s="157">
        <f t="shared" si="171"/>
        <v>1400</v>
      </c>
      <c r="Z456" s="152"/>
      <c r="AA456" s="152">
        <f t="shared" si="172"/>
        <v>1400</v>
      </c>
      <c r="AB456" s="152"/>
      <c r="AC456" s="152">
        <f t="shared" si="165"/>
        <v>1400</v>
      </c>
      <c r="AD456" s="152"/>
      <c r="AE456" s="152">
        <f t="shared" si="173"/>
        <v>1400</v>
      </c>
      <c r="AF456" s="152"/>
      <c r="AG456" s="152">
        <f t="shared" si="174"/>
        <v>1400</v>
      </c>
      <c r="AH456" s="152"/>
      <c r="AI456" s="152">
        <f t="shared" si="170"/>
        <v>1400</v>
      </c>
      <c r="AJ456" s="152"/>
      <c r="AK456" s="152">
        <f t="shared" si="164"/>
        <v>1400</v>
      </c>
      <c r="AL456" s="154"/>
      <c r="AM456" s="152">
        <f t="shared" si="160"/>
        <v>1400</v>
      </c>
      <c r="AN456" s="152"/>
      <c r="AO456" s="152">
        <f t="shared" si="161"/>
        <v>1400</v>
      </c>
      <c r="AP456" s="152"/>
      <c r="AQ456" s="152">
        <f t="shared" si="157"/>
        <v>1400</v>
      </c>
      <c r="AR456" s="154"/>
      <c r="AS456" s="152">
        <f t="shared" si="158"/>
        <v>1400</v>
      </c>
      <c r="AT456" s="150"/>
      <c r="AU456" s="152">
        <f t="shared" si="162"/>
        <v>1400</v>
      </c>
      <c r="AV456" s="152"/>
      <c r="AW456" s="152">
        <f t="shared" si="163"/>
        <v>1400</v>
      </c>
    </row>
    <row r="457" spans="1:49" ht="16.5" customHeight="1">
      <c r="A457" s="156"/>
      <c r="B457" s="174"/>
      <c r="C457" s="311">
        <v>4370</v>
      </c>
      <c r="D457" s="177" t="s">
        <v>459</v>
      </c>
      <c r="E457" s="303"/>
      <c r="F457" s="313">
        <v>44900</v>
      </c>
      <c r="G457" s="152">
        <f t="shared" si="176"/>
        <v>44900</v>
      </c>
      <c r="H457" s="313"/>
      <c r="I457" s="152">
        <f t="shared" si="177"/>
        <v>44900</v>
      </c>
      <c r="J457" s="152"/>
      <c r="K457" s="152">
        <f t="shared" si="178"/>
        <v>44900</v>
      </c>
      <c r="L457" s="152">
        <v>3200</v>
      </c>
      <c r="M457" s="152">
        <f t="shared" si="179"/>
        <v>48100</v>
      </c>
      <c r="N457" s="152"/>
      <c r="O457" s="152">
        <f t="shared" si="180"/>
        <v>48100</v>
      </c>
      <c r="P457" s="152">
        <v>-8100</v>
      </c>
      <c r="Q457" s="152">
        <f t="shared" si="181"/>
        <v>40000</v>
      </c>
      <c r="R457" s="152"/>
      <c r="S457" s="152">
        <f t="shared" si="182"/>
        <v>40000</v>
      </c>
      <c r="T457" s="152">
        <v>-2000</v>
      </c>
      <c r="U457" s="152">
        <f t="shared" si="183"/>
        <v>38000</v>
      </c>
      <c r="V457" s="152"/>
      <c r="W457" s="152">
        <v>8000</v>
      </c>
      <c r="X457" s="154"/>
      <c r="Y457" s="157">
        <f t="shared" si="171"/>
        <v>8000</v>
      </c>
      <c r="Z457" s="152"/>
      <c r="AA457" s="152">
        <f t="shared" si="172"/>
        <v>8000</v>
      </c>
      <c r="AB457" s="152"/>
      <c r="AC457" s="152">
        <f t="shared" si="165"/>
        <v>8000</v>
      </c>
      <c r="AD457" s="152"/>
      <c r="AE457" s="152">
        <f t="shared" si="173"/>
        <v>8000</v>
      </c>
      <c r="AF457" s="152"/>
      <c r="AG457" s="152">
        <f t="shared" si="174"/>
        <v>8000</v>
      </c>
      <c r="AH457" s="152"/>
      <c r="AI457" s="152">
        <f t="shared" si="170"/>
        <v>8000</v>
      </c>
      <c r="AJ457" s="152"/>
      <c r="AK457" s="152">
        <f t="shared" si="164"/>
        <v>8000</v>
      </c>
      <c r="AL457" s="154"/>
      <c r="AM457" s="152">
        <f t="shared" si="160"/>
        <v>8000</v>
      </c>
      <c r="AN457" s="152"/>
      <c r="AO457" s="152">
        <f t="shared" si="161"/>
        <v>8000</v>
      </c>
      <c r="AP457" s="152"/>
      <c r="AQ457" s="152">
        <f t="shared" si="157"/>
        <v>8000</v>
      </c>
      <c r="AR457" s="154"/>
      <c r="AS457" s="152">
        <f t="shared" si="158"/>
        <v>8000</v>
      </c>
      <c r="AT457" s="150"/>
      <c r="AU457" s="152">
        <f t="shared" si="162"/>
        <v>8000</v>
      </c>
      <c r="AV457" s="152">
        <v>1100</v>
      </c>
      <c r="AW457" s="152">
        <f t="shared" si="163"/>
        <v>9100</v>
      </c>
    </row>
    <row r="458" spans="1:49" ht="16.5" customHeight="1">
      <c r="A458" s="156"/>
      <c r="B458" s="174"/>
      <c r="C458" s="311">
        <v>4400</v>
      </c>
      <c r="D458" s="178" t="s">
        <v>350</v>
      </c>
      <c r="E458" s="303">
        <v>18000</v>
      </c>
      <c r="F458" s="313"/>
      <c r="G458" s="152">
        <f t="shared" si="176"/>
        <v>18000</v>
      </c>
      <c r="H458" s="313"/>
      <c r="I458" s="152">
        <f t="shared" si="177"/>
        <v>18000</v>
      </c>
      <c r="J458" s="152"/>
      <c r="K458" s="152">
        <f t="shared" si="178"/>
        <v>18000</v>
      </c>
      <c r="L458" s="152">
        <v>5016</v>
      </c>
      <c r="M458" s="152">
        <f t="shared" si="179"/>
        <v>23016</v>
      </c>
      <c r="N458" s="152"/>
      <c r="O458" s="152">
        <f t="shared" si="180"/>
        <v>23016</v>
      </c>
      <c r="P458" s="152"/>
      <c r="Q458" s="152">
        <f t="shared" si="181"/>
        <v>23016</v>
      </c>
      <c r="R458" s="152"/>
      <c r="S458" s="152">
        <f t="shared" si="182"/>
        <v>23016</v>
      </c>
      <c r="T458" s="152">
        <v>-4000</v>
      </c>
      <c r="U458" s="152">
        <f t="shared" si="183"/>
        <v>19016</v>
      </c>
      <c r="V458" s="152"/>
      <c r="W458" s="152">
        <v>24000</v>
      </c>
      <c r="X458" s="154"/>
      <c r="Y458" s="157">
        <f t="shared" si="171"/>
        <v>24000</v>
      </c>
      <c r="Z458" s="152"/>
      <c r="AA458" s="152">
        <f t="shared" si="172"/>
        <v>24000</v>
      </c>
      <c r="AB458" s="152"/>
      <c r="AC458" s="152">
        <f t="shared" si="165"/>
        <v>24000</v>
      </c>
      <c r="AD458" s="152"/>
      <c r="AE458" s="152">
        <f t="shared" si="173"/>
        <v>24000</v>
      </c>
      <c r="AF458" s="152"/>
      <c r="AG458" s="152">
        <f t="shared" si="174"/>
        <v>24000</v>
      </c>
      <c r="AH458" s="152"/>
      <c r="AI458" s="152">
        <f t="shared" si="170"/>
        <v>24000</v>
      </c>
      <c r="AJ458" s="152"/>
      <c r="AK458" s="152">
        <f t="shared" si="164"/>
        <v>24000</v>
      </c>
      <c r="AL458" s="154">
        <v>1664</v>
      </c>
      <c r="AM458" s="152">
        <f t="shared" si="160"/>
        <v>25664</v>
      </c>
      <c r="AN458" s="152">
        <v>-1664</v>
      </c>
      <c r="AO458" s="152">
        <f t="shared" si="161"/>
        <v>24000</v>
      </c>
      <c r="AP458" s="152"/>
      <c r="AQ458" s="152">
        <f t="shared" si="157"/>
        <v>24000</v>
      </c>
      <c r="AR458" s="154"/>
      <c r="AS458" s="152">
        <f t="shared" si="158"/>
        <v>24000</v>
      </c>
      <c r="AT458" s="150"/>
      <c r="AU458" s="152">
        <f t="shared" si="162"/>
        <v>24000</v>
      </c>
      <c r="AV458" s="152"/>
      <c r="AW458" s="152">
        <f t="shared" si="163"/>
        <v>24000</v>
      </c>
    </row>
    <row r="459" spans="1:49" ht="16.5" customHeight="1">
      <c r="A459" s="156"/>
      <c r="B459" s="174"/>
      <c r="C459" s="311">
        <v>4410</v>
      </c>
      <c r="D459" s="310" t="s">
        <v>347</v>
      </c>
      <c r="E459" s="303">
        <v>8000</v>
      </c>
      <c r="F459" s="313"/>
      <c r="G459" s="152">
        <f t="shared" si="176"/>
        <v>8000</v>
      </c>
      <c r="H459" s="313"/>
      <c r="I459" s="152">
        <f t="shared" si="177"/>
        <v>8000</v>
      </c>
      <c r="J459" s="152"/>
      <c r="K459" s="152">
        <f t="shared" si="178"/>
        <v>8000</v>
      </c>
      <c r="L459" s="152"/>
      <c r="M459" s="152">
        <f t="shared" si="179"/>
        <v>8000</v>
      </c>
      <c r="N459" s="152"/>
      <c r="O459" s="152">
        <f t="shared" si="180"/>
        <v>8000</v>
      </c>
      <c r="P459" s="152">
        <v>4986</v>
      </c>
      <c r="Q459" s="152">
        <f t="shared" si="181"/>
        <v>12986</v>
      </c>
      <c r="R459" s="152"/>
      <c r="S459" s="152">
        <f t="shared" si="182"/>
        <v>12986</v>
      </c>
      <c r="T459" s="152"/>
      <c r="U459" s="152">
        <f t="shared" si="183"/>
        <v>12986</v>
      </c>
      <c r="V459" s="152">
        <v>-3230</v>
      </c>
      <c r="W459" s="152">
        <v>4000</v>
      </c>
      <c r="X459" s="154"/>
      <c r="Y459" s="157">
        <f t="shared" si="171"/>
        <v>4000</v>
      </c>
      <c r="Z459" s="152"/>
      <c r="AA459" s="152">
        <f t="shared" si="172"/>
        <v>4000</v>
      </c>
      <c r="AB459" s="152"/>
      <c r="AC459" s="152">
        <f t="shared" si="165"/>
        <v>4000</v>
      </c>
      <c r="AD459" s="152"/>
      <c r="AE459" s="152">
        <f t="shared" si="173"/>
        <v>4000</v>
      </c>
      <c r="AF459" s="152"/>
      <c r="AG459" s="152">
        <f t="shared" si="174"/>
        <v>4000</v>
      </c>
      <c r="AH459" s="152"/>
      <c r="AI459" s="152">
        <f t="shared" si="170"/>
        <v>4000</v>
      </c>
      <c r="AJ459" s="152"/>
      <c r="AK459" s="152">
        <f t="shared" si="164"/>
        <v>4000</v>
      </c>
      <c r="AL459" s="154"/>
      <c r="AM459" s="152">
        <f t="shared" si="160"/>
        <v>4000</v>
      </c>
      <c r="AN459" s="152">
        <v>2644</v>
      </c>
      <c r="AO459" s="152">
        <f t="shared" si="161"/>
        <v>6644</v>
      </c>
      <c r="AP459" s="152"/>
      <c r="AQ459" s="152">
        <f aca="true" t="shared" si="184" ref="AQ459:AQ465">AO459+AP459</f>
        <v>6644</v>
      </c>
      <c r="AR459" s="154"/>
      <c r="AS459" s="152">
        <f aca="true" t="shared" si="185" ref="AS459:AS465">AQ459+AR459</f>
        <v>6644</v>
      </c>
      <c r="AT459" s="150"/>
      <c r="AU459" s="152">
        <f t="shared" si="162"/>
        <v>6644</v>
      </c>
      <c r="AV459" s="152"/>
      <c r="AW459" s="152">
        <f t="shared" si="163"/>
        <v>6644</v>
      </c>
    </row>
    <row r="460" spans="1:49" ht="16.5" customHeight="1">
      <c r="A460" s="156"/>
      <c r="B460" s="174"/>
      <c r="C460" s="311">
        <v>4430</v>
      </c>
      <c r="D460" s="310" t="s">
        <v>309</v>
      </c>
      <c r="E460" s="303">
        <v>3000</v>
      </c>
      <c r="F460" s="313"/>
      <c r="G460" s="152">
        <f t="shared" si="176"/>
        <v>3000</v>
      </c>
      <c r="H460" s="313"/>
      <c r="I460" s="152">
        <f t="shared" si="177"/>
        <v>3000</v>
      </c>
      <c r="J460" s="152"/>
      <c r="K460" s="152">
        <f t="shared" si="178"/>
        <v>3000</v>
      </c>
      <c r="L460" s="152"/>
      <c r="M460" s="152">
        <f t="shared" si="179"/>
        <v>3000</v>
      </c>
      <c r="N460" s="152"/>
      <c r="O460" s="152">
        <f t="shared" si="180"/>
        <v>3000</v>
      </c>
      <c r="P460" s="152">
        <v>3000</v>
      </c>
      <c r="Q460" s="152">
        <f t="shared" si="181"/>
        <v>6000</v>
      </c>
      <c r="R460" s="152"/>
      <c r="S460" s="152">
        <f t="shared" si="182"/>
        <v>6000</v>
      </c>
      <c r="T460" s="152">
        <v>-2000</v>
      </c>
      <c r="U460" s="152">
        <f t="shared" si="183"/>
        <v>4000</v>
      </c>
      <c r="V460" s="152"/>
      <c r="W460" s="152">
        <v>1200</v>
      </c>
      <c r="X460" s="154"/>
      <c r="Y460" s="157">
        <f t="shared" si="171"/>
        <v>1200</v>
      </c>
      <c r="Z460" s="152"/>
      <c r="AA460" s="152">
        <f t="shared" si="172"/>
        <v>1200</v>
      </c>
      <c r="AB460" s="152"/>
      <c r="AC460" s="152">
        <f t="shared" si="165"/>
        <v>1200</v>
      </c>
      <c r="AD460" s="152"/>
      <c r="AE460" s="152">
        <f t="shared" si="173"/>
        <v>1200</v>
      </c>
      <c r="AF460" s="152"/>
      <c r="AG460" s="152">
        <f t="shared" si="174"/>
        <v>1200</v>
      </c>
      <c r="AH460" s="152"/>
      <c r="AI460" s="152">
        <f t="shared" si="170"/>
        <v>1200</v>
      </c>
      <c r="AJ460" s="152"/>
      <c r="AK460" s="152">
        <f t="shared" si="164"/>
        <v>1200</v>
      </c>
      <c r="AL460" s="154"/>
      <c r="AM460" s="152">
        <f t="shared" si="160"/>
        <v>1200</v>
      </c>
      <c r="AN460" s="152"/>
      <c r="AO460" s="152">
        <f t="shared" si="161"/>
        <v>1200</v>
      </c>
      <c r="AP460" s="152"/>
      <c r="AQ460" s="152">
        <f t="shared" si="184"/>
        <v>1200</v>
      </c>
      <c r="AR460" s="154"/>
      <c r="AS460" s="152">
        <f t="shared" si="185"/>
        <v>1200</v>
      </c>
      <c r="AT460" s="150"/>
      <c r="AU460" s="152">
        <f t="shared" si="162"/>
        <v>1200</v>
      </c>
      <c r="AV460" s="152"/>
      <c r="AW460" s="152">
        <f t="shared" si="163"/>
        <v>1200</v>
      </c>
    </row>
    <row r="461" spans="1:49" ht="16.5" customHeight="1">
      <c r="A461" s="156"/>
      <c r="B461" s="174"/>
      <c r="C461" s="314">
        <v>4440</v>
      </c>
      <c r="D461" s="310" t="s">
        <v>310</v>
      </c>
      <c r="E461" s="303">
        <v>82078</v>
      </c>
      <c r="F461" s="313">
        <v>-44900</v>
      </c>
      <c r="G461" s="152">
        <f t="shared" si="176"/>
        <v>37178</v>
      </c>
      <c r="H461" s="313"/>
      <c r="I461" s="152">
        <f t="shared" si="177"/>
        <v>37178</v>
      </c>
      <c r="J461" s="152"/>
      <c r="K461" s="152">
        <f t="shared" si="178"/>
        <v>37178</v>
      </c>
      <c r="L461" s="152">
        <v>10000</v>
      </c>
      <c r="M461" s="152">
        <f t="shared" si="179"/>
        <v>47178</v>
      </c>
      <c r="N461" s="152"/>
      <c r="O461" s="152">
        <f t="shared" si="180"/>
        <v>47178</v>
      </c>
      <c r="P461" s="152">
        <v>9698</v>
      </c>
      <c r="Q461" s="152">
        <f t="shared" si="181"/>
        <v>56876</v>
      </c>
      <c r="R461" s="152"/>
      <c r="S461" s="152">
        <f t="shared" si="182"/>
        <v>56876</v>
      </c>
      <c r="T461" s="152">
        <v>8000</v>
      </c>
      <c r="U461" s="152">
        <f t="shared" si="183"/>
        <v>64876</v>
      </c>
      <c r="V461" s="152"/>
      <c r="W461" s="152">
        <v>10197</v>
      </c>
      <c r="X461" s="154"/>
      <c r="Y461" s="157">
        <f t="shared" si="171"/>
        <v>10197</v>
      </c>
      <c r="Z461" s="152"/>
      <c r="AA461" s="152">
        <f t="shared" si="172"/>
        <v>10197</v>
      </c>
      <c r="AB461" s="152"/>
      <c r="AC461" s="152">
        <f t="shared" si="165"/>
        <v>10197</v>
      </c>
      <c r="AD461" s="152"/>
      <c r="AE461" s="152">
        <f t="shared" si="173"/>
        <v>10197</v>
      </c>
      <c r="AF461" s="152"/>
      <c r="AG461" s="152">
        <f t="shared" si="174"/>
        <v>10197</v>
      </c>
      <c r="AH461" s="152"/>
      <c r="AI461" s="152">
        <f t="shared" si="170"/>
        <v>10197</v>
      </c>
      <c r="AJ461" s="152"/>
      <c r="AK461" s="152">
        <f t="shared" si="164"/>
        <v>10197</v>
      </c>
      <c r="AL461" s="154"/>
      <c r="AM461" s="152">
        <f t="shared" si="160"/>
        <v>10197</v>
      </c>
      <c r="AN461" s="152"/>
      <c r="AO461" s="152">
        <f t="shared" si="161"/>
        <v>10197</v>
      </c>
      <c r="AP461" s="152">
        <v>1664</v>
      </c>
      <c r="AQ461" s="152">
        <f t="shared" si="184"/>
        <v>11861</v>
      </c>
      <c r="AR461" s="154"/>
      <c r="AS461" s="152">
        <f t="shared" si="185"/>
        <v>11861</v>
      </c>
      <c r="AT461" s="150"/>
      <c r="AU461" s="152">
        <f t="shared" si="162"/>
        <v>11861</v>
      </c>
      <c r="AV461" s="152"/>
      <c r="AW461" s="152">
        <f t="shared" si="163"/>
        <v>11861</v>
      </c>
    </row>
    <row r="462" spans="1:49" ht="16.5" customHeight="1">
      <c r="A462" s="156"/>
      <c r="B462" s="174"/>
      <c r="C462" s="314">
        <v>4700</v>
      </c>
      <c r="D462" s="310" t="s">
        <v>407</v>
      </c>
      <c r="E462" s="303">
        <v>5000</v>
      </c>
      <c r="F462" s="313"/>
      <c r="G462" s="152">
        <f t="shared" si="176"/>
        <v>5000</v>
      </c>
      <c r="H462" s="313"/>
      <c r="I462" s="152">
        <f t="shared" si="177"/>
        <v>5000</v>
      </c>
      <c r="J462" s="152"/>
      <c r="K462" s="152">
        <f t="shared" si="178"/>
        <v>5000</v>
      </c>
      <c r="L462" s="152"/>
      <c r="M462" s="152">
        <f t="shared" si="179"/>
        <v>5000</v>
      </c>
      <c r="N462" s="152"/>
      <c r="O462" s="152">
        <f t="shared" si="180"/>
        <v>5000</v>
      </c>
      <c r="P462" s="152">
        <v>-1594</v>
      </c>
      <c r="Q462" s="152">
        <f t="shared" si="181"/>
        <v>3406</v>
      </c>
      <c r="R462" s="152"/>
      <c r="S462" s="152">
        <f t="shared" si="182"/>
        <v>3406</v>
      </c>
      <c r="T462" s="152"/>
      <c r="U462" s="152">
        <f t="shared" si="183"/>
        <v>3406</v>
      </c>
      <c r="V462" s="152"/>
      <c r="W462" s="152">
        <v>8000</v>
      </c>
      <c r="X462" s="154"/>
      <c r="Y462" s="157">
        <f t="shared" si="171"/>
        <v>8000</v>
      </c>
      <c r="Z462" s="152"/>
      <c r="AA462" s="152">
        <f t="shared" si="172"/>
        <v>8000</v>
      </c>
      <c r="AB462" s="152"/>
      <c r="AC462" s="152">
        <f t="shared" si="165"/>
        <v>8000</v>
      </c>
      <c r="AD462" s="152"/>
      <c r="AE462" s="152">
        <f t="shared" si="173"/>
        <v>8000</v>
      </c>
      <c r="AF462" s="152"/>
      <c r="AG462" s="152">
        <f t="shared" si="174"/>
        <v>8000</v>
      </c>
      <c r="AH462" s="152"/>
      <c r="AI462" s="152">
        <f t="shared" si="170"/>
        <v>8000</v>
      </c>
      <c r="AJ462" s="152"/>
      <c r="AK462" s="152">
        <f t="shared" si="164"/>
        <v>8000</v>
      </c>
      <c r="AL462" s="154"/>
      <c r="AM462" s="152">
        <f t="shared" si="160"/>
        <v>8000</v>
      </c>
      <c r="AN462" s="152"/>
      <c r="AO462" s="152">
        <f t="shared" si="161"/>
        <v>8000</v>
      </c>
      <c r="AP462" s="152"/>
      <c r="AQ462" s="152">
        <f t="shared" si="184"/>
        <v>8000</v>
      </c>
      <c r="AR462" s="154"/>
      <c r="AS462" s="152">
        <f t="shared" si="185"/>
        <v>8000</v>
      </c>
      <c r="AT462" s="152"/>
      <c r="AU462" s="152">
        <f t="shared" si="162"/>
        <v>8000</v>
      </c>
      <c r="AV462" s="152"/>
      <c r="AW462" s="152">
        <f t="shared" si="163"/>
        <v>8000</v>
      </c>
    </row>
    <row r="463" spans="1:49" ht="16.5" customHeight="1">
      <c r="A463" s="156"/>
      <c r="B463" s="174"/>
      <c r="C463" s="314">
        <v>4740</v>
      </c>
      <c r="D463" s="178" t="s">
        <v>315</v>
      </c>
      <c r="E463" s="303">
        <v>6500</v>
      </c>
      <c r="F463" s="313"/>
      <c r="G463" s="152">
        <f t="shared" si="176"/>
        <v>6500</v>
      </c>
      <c r="H463" s="313"/>
      <c r="I463" s="152">
        <f t="shared" si="177"/>
        <v>6500</v>
      </c>
      <c r="J463" s="152"/>
      <c r="K463" s="152">
        <f t="shared" si="178"/>
        <v>6500</v>
      </c>
      <c r="L463" s="152"/>
      <c r="M463" s="152">
        <f t="shared" si="179"/>
        <v>6500</v>
      </c>
      <c r="N463" s="152"/>
      <c r="O463" s="152">
        <f t="shared" si="180"/>
        <v>6500</v>
      </c>
      <c r="P463" s="152"/>
      <c r="Q463" s="152">
        <f t="shared" si="181"/>
        <v>6500</v>
      </c>
      <c r="R463" s="152"/>
      <c r="S463" s="152">
        <f t="shared" si="182"/>
        <v>6500</v>
      </c>
      <c r="T463" s="152"/>
      <c r="U463" s="152">
        <f t="shared" si="183"/>
        <v>6500</v>
      </c>
      <c r="V463" s="152"/>
      <c r="W463" s="152">
        <v>4000</v>
      </c>
      <c r="X463" s="154"/>
      <c r="Y463" s="157">
        <f t="shared" si="171"/>
        <v>4000</v>
      </c>
      <c r="Z463" s="152"/>
      <c r="AA463" s="152">
        <f t="shared" si="172"/>
        <v>4000</v>
      </c>
      <c r="AB463" s="152"/>
      <c r="AC463" s="152">
        <f t="shared" si="165"/>
        <v>4000</v>
      </c>
      <c r="AD463" s="152"/>
      <c r="AE463" s="152">
        <f t="shared" si="173"/>
        <v>4000</v>
      </c>
      <c r="AF463" s="152"/>
      <c r="AG463" s="152">
        <f t="shared" si="174"/>
        <v>4000</v>
      </c>
      <c r="AH463" s="152"/>
      <c r="AI463" s="152">
        <f t="shared" si="170"/>
        <v>4000</v>
      </c>
      <c r="AJ463" s="152"/>
      <c r="AK463" s="152">
        <f t="shared" si="164"/>
        <v>4000</v>
      </c>
      <c r="AL463" s="154"/>
      <c r="AM463" s="152">
        <f>AK463+AL463</f>
        <v>4000</v>
      </c>
      <c r="AN463" s="152"/>
      <c r="AO463" s="152">
        <f>AM463+AN463</f>
        <v>4000</v>
      </c>
      <c r="AP463" s="152"/>
      <c r="AQ463" s="152">
        <f t="shared" si="184"/>
        <v>4000</v>
      </c>
      <c r="AR463" s="154"/>
      <c r="AS463" s="152">
        <f t="shared" si="185"/>
        <v>4000</v>
      </c>
      <c r="AT463" s="152"/>
      <c r="AU463" s="152">
        <f aca="true" t="shared" si="186" ref="AU463:AU526">AS463+AT463</f>
        <v>4000</v>
      </c>
      <c r="AV463" s="152"/>
      <c r="AW463" s="152">
        <f t="shared" si="163"/>
        <v>4000</v>
      </c>
    </row>
    <row r="464" spans="1:49" ht="16.5" customHeight="1">
      <c r="A464" s="156"/>
      <c r="B464" s="174"/>
      <c r="C464" s="314">
        <v>4750</v>
      </c>
      <c r="D464" s="176" t="s">
        <v>316</v>
      </c>
      <c r="E464" s="303">
        <v>5772</v>
      </c>
      <c r="F464" s="313"/>
      <c r="G464" s="189">
        <f t="shared" si="176"/>
        <v>5772</v>
      </c>
      <c r="H464" s="313"/>
      <c r="I464" s="189">
        <f t="shared" si="177"/>
        <v>5772</v>
      </c>
      <c r="J464" s="189"/>
      <c r="K464" s="189">
        <f t="shared" si="178"/>
        <v>5772</v>
      </c>
      <c r="L464" s="189"/>
      <c r="M464" s="189">
        <f t="shared" si="179"/>
        <v>5772</v>
      </c>
      <c r="N464" s="152"/>
      <c r="O464" s="152">
        <f t="shared" si="180"/>
        <v>5772</v>
      </c>
      <c r="P464" s="152">
        <v>216</v>
      </c>
      <c r="Q464" s="152">
        <f t="shared" si="181"/>
        <v>5988</v>
      </c>
      <c r="R464" s="152"/>
      <c r="S464" s="152">
        <f t="shared" si="182"/>
        <v>5988</v>
      </c>
      <c r="T464" s="152"/>
      <c r="U464" s="152">
        <f t="shared" si="183"/>
        <v>5988</v>
      </c>
      <c r="V464" s="152"/>
      <c r="W464" s="152">
        <v>7000</v>
      </c>
      <c r="X464" s="154"/>
      <c r="Y464" s="157">
        <f t="shared" si="171"/>
        <v>7000</v>
      </c>
      <c r="Z464" s="152"/>
      <c r="AA464" s="152">
        <f t="shared" si="172"/>
        <v>7000</v>
      </c>
      <c r="AB464" s="152"/>
      <c r="AC464" s="152">
        <f>AA464+AB464</f>
        <v>7000</v>
      </c>
      <c r="AD464" s="152"/>
      <c r="AE464" s="152">
        <f t="shared" si="173"/>
        <v>7000</v>
      </c>
      <c r="AF464" s="152">
        <v>10000</v>
      </c>
      <c r="AG464" s="152">
        <f t="shared" si="174"/>
        <v>17000</v>
      </c>
      <c r="AH464" s="152"/>
      <c r="AI464" s="152">
        <f t="shared" si="170"/>
        <v>17000</v>
      </c>
      <c r="AJ464" s="152"/>
      <c r="AK464" s="152">
        <f t="shared" si="164"/>
        <v>17000</v>
      </c>
      <c r="AL464" s="154"/>
      <c r="AM464" s="152">
        <f>AK464+AL464</f>
        <v>17000</v>
      </c>
      <c r="AN464" s="152"/>
      <c r="AO464" s="152">
        <f>AM464+AN464</f>
        <v>17000</v>
      </c>
      <c r="AP464" s="152"/>
      <c r="AQ464" s="152">
        <f t="shared" si="184"/>
        <v>17000</v>
      </c>
      <c r="AR464" s="154"/>
      <c r="AS464" s="152">
        <f t="shared" si="185"/>
        <v>17000</v>
      </c>
      <c r="AT464" s="152"/>
      <c r="AU464" s="152">
        <f t="shared" si="186"/>
        <v>17000</v>
      </c>
      <c r="AV464" s="152">
        <v>8000</v>
      </c>
      <c r="AW464" s="152">
        <f t="shared" si="163"/>
        <v>25000</v>
      </c>
    </row>
    <row r="465" spans="1:49" ht="16.5" customHeight="1">
      <c r="A465" s="156"/>
      <c r="B465" s="174"/>
      <c r="C465" s="149">
        <v>6060</v>
      </c>
      <c r="D465" s="176" t="s">
        <v>336</v>
      </c>
      <c r="E465" s="303"/>
      <c r="F465" s="313"/>
      <c r="G465" s="152"/>
      <c r="H465" s="313"/>
      <c r="I465" s="152"/>
      <c r="J465" s="152"/>
      <c r="K465" s="152"/>
      <c r="L465" s="152"/>
      <c r="M465" s="152"/>
      <c r="N465" s="152"/>
      <c r="O465" s="152"/>
      <c r="P465" s="152"/>
      <c r="Q465" s="152"/>
      <c r="R465" s="152"/>
      <c r="S465" s="152"/>
      <c r="T465" s="152"/>
      <c r="U465" s="152"/>
      <c r="V465" s="152"/>
      <c r="W465" s="152"/>
      <c r="X465" s="154"/>
      <c r="Y465" s="157"/>
      <c r="Z465" s="152"/>
      <c r="AA465" s="152"/>
      <c r="AB465" s="152"/>
      <c r="AC465" s="152"/>
      <c r="AD465" s="152"/>
      <c r="AE465" s="152">
        <v>0</v>
      </c>
      <c r="AF465" s="152">
        <v>16000</v>
      </c>
      <c r="AG465" s="152">
        <v>16000</v>
      </c>
      <c r="AH465" s="152"/>
      <c r="AI465" s="152">
        <f t="shared" si="170"/>
        <v>16000</v>
      </c>
      <c r="AJ465" s="152"/>
      <c r="AK465" s="152">
        <f t="shared" si="164"/>
        <v>16000</v>
      </c>
      <c r="AL465" s="154"/>
      <c r="AM465" s="152">
        <f>AK465+AL465</f>
        <v>16000</v>
      </c>
      <c r="AN465" s="152"/>
      <c r="AO465" s="152">
        <f>AM465+AN465</f>
        <v>16000</v>
      </c>
      <c r="AP465" s="152"/>
      <c r="AQ465" s="152">
        <f t="shared" si="184"/>
        <v>16000</v>
      </c>
      <c r="AR465" s="154"/>
      <c r="AS465" s="152">
        <f t="shared" si="185"/>
        <v>16000</v>
      </c>
      <c r="AT465" s="152"/>
      <c r="AU465" s="152">
        <f t="shared" si="186"/>
        <v>16000</v>
      </c>
      <c r="AV465" s="152"/>
      <c r="AW465" s="152">
        <f aca="true" t="shared" si="187" ref="AW465:AW528">AU465+AV465</f>
        <v>16000</v>
      </c>
    </row>
    <row r="466" spans="1:49" ht="16.5" customHeight="1">
      <c r="A466" s="156"/>
      <c r="B466" s="174"/>
      <c r="C466" s="208">
        <v>4018</v>
      </c>
      <c r="D466" s="310" t="s">
        <v>294</v>
      </c>
      <c r="E466" s="303"/>
      <c r="F466" s="313"/>
      <c r="G466" s="152"/>
      <c r="H466" s="313"/>
      <c r="I466" s="152"/>
      <c r="J466" s="152"/>
      <c r="K466" s="152"/>
      <c r="L466" s="152"/>
      <c r="M466" s="152"/>
      <c r="N466" s="152"/>
      <c r="O466" s="152"/>
      <c r="P466" s="152"/>
      <c r="Q466" s="152"/>
      <c r="R466" s="152"/>
      <c r="S466" s="152"/>
      <c r="T466" s="152"/>
      <c r="U466" s="152"/>
      <c r="V466" s="152"/>
      <c r="W466" s="152"/>
      <c r="X466" s="154"/>
      <c r="Y466" s="157"/>
      <c r="Z466" s="152"/>
      <c r="AA466" s="152"/>
      <c r="AB466" s="152"/>
      <c r="AC466" s="152"/>
      <c r="AD466" s="152"/>
      <c r="AE466" s="152"/>
      <c r="AF466" s="152"/>
      <c r="AG466" s="152"/>
      <c r="AH466" s="152"/>
      <c r="AI466" s="152"/>
      <c r="AJ466" s="152"/>
      <c r="AK466" s="152"/>
      <c r="AL466" s="154"/>
      <c r="AM466" s="152"/>
      <c r="AN466" s="152"/>
      <c r="AO466" s="152"/>
      <c r="AP466" s="152"/>
      <c r="AQ466" s="152"/>
      <c r="AR466" s="154"/>
      <c r="AS466" s="152">
        <v>0</v>
      </c>
      <c r="AT466" s="152">
        <v>19944</v>
      </c>
      <c r="AU466" s="152">
        <f t="shared" si="186"/>
        <v>19944</v>
      </c>
      <c r="AV466" s="152"/>
      <c r="AW466" s="152">
        <f t="shared" si="187"/>
        <v>19944</v>
      </c>
    </row>
    <row r="467" spans="1:49" ht="16.5" customHeight="1">
      <c r="A467" s="156"/>
      <c r="B467" s="174"/>
      <c r="C467" s="208">
        <v>4118</v>
      </c>
      <c r="D467" s="310" t="s">
        <v>465</v>
      </c>
      <c r="E467" s="303"/>
      <c r="F467" s="313"/>
      <c r="G467" s="152"/>
      <c r="H467" s="313"/>
      <c r="I467" s="152"/>
      <c r="J467" s="152"/>
      <c r="K467" s="152"/>
      <c r="L467" s="152"/>
      <c r="M467" s="152"/>
      <c r="N467" s="152"/>
      <c r="O467" s="152"/>
      <c r="P467" s="152"/>
      <c r="Q467" s="152"/>
      <c r="R467" s="152"/>
      <c r="S467" s="152"/>
      <c r="T467" s="152"/>
      <c r="U467" s="152"/>
      <c r="V467" s="152"/>
      <c r="W467" s="152"/>
      <c r="X467" s="154"/>
      <c r="Y467" s="157"/>
      <c r="Z467" s="152"/>
      <c r="AA467" s="152"/>
      <c r="AB467" s="152"/>
      <c r="AC467" s="152"/>
      <c r="AD467" s="152"/>
      <c r="AE467" s="152"/>
      <c r="AF467" s="152"/>
      <c r="AG467" s="152"/>
      <c r="AH467" s="152"/>
      <c r="AI467" s="152"/>
      <c r="AJ467" s="152"/>
      <c r="AK467" s="152"/>
      <c r="AL467" s="154"/>
      <c r="AM467" s="152"/>
      <c r="AN467" s="152"/>
      <c r="AO467" s="152"/>
      <c r="AP467" s="152"/>
      <c r="AQ467" s="152"/>
      <c r="AR467" s="154"/>
      <c r="AS467" s="152">
        <v>0</v>
      </c>
      <c r="AT467" s="152">
        <v>5314</v>
      </c>
      <c r="AU467" s="152">
        <f t="shared" si="186"/>
        <v>5314</v>
      </c>
      <c r="AV467" s="152"/>
      <c r="AW467" s="152">
        <f t="shared" si="187"/>
        <v>5314</v>
      </c>
    </row>
    <row r="468" spans="1:49" ht="16.5" customHeight="1">
      <c r="A468" s="156"/>
      <c r="B468" s="174"/>
      <c r="C468" s="208">
        <v>4128</v>
      </c>
      <c r="D468" s="310" t="s">
        <v>298</v>
      </c>
      <c r="E468" s="303"/>
      <c r="F468" s="313"/>
      <c r="G468" s="152"/>
      <c r="H468" s="313"/>
      <c r="I468" s="152"/>
      <c r="J468" s="152"/>
      <c r="K468" s="152"/>
      <c r="L468" s="152"/>
      <c r="M468" s="152"/>
      <c r="N468" s="152"/>
      <c r="O468" s="152"/>
      <c r="P468" s="152"/>
      <c r="Q468" s="152"/>
      <c r="R468" s="152"/>
      <c r="S468" s="152"/>
      <c r="T468" s="152"/>
      <c r="U468" s="152"/>
      <c r="V468" s="152"/>
      <c r="W468" s="152"/>
      <c r="X468" s="154"/>
      <c r="Y468" s="157"/>
      <c r="Z468" s="152"/>
      <c r="AA468" s="152"/>
      <c r="AB468" s="152"/>
      <c r="AC468" s="152"/>
      <c r="AD468" s="152"/>
      <c r="AE468" s="152"/>
      <c r="AF468" s="152"/>
      <c r="AG468" s="152"/>
      <c r="AH468" s="152"/>
      <c r="AI468" s="152"/>
      <c r="AJ468" s="152"/>
      <c r="AK468" s="152"/>
      <c r="AL468" s="154"/>
      <c r="AM468" s="152"/>
      <c r="AN468" s="152"/>
      <c r="AO468" s="152"/>
      <c r="AP468" s="152"/>
      <c r="AQ468" s="152"/>
      <c r="AR468" s="154"/>
      <c r="AS468" s="152">
        <v>0</v>
      </c>
      <c r="AT468" s="152">
        <v>813</v>
      </c>
      <c r="AU468" s="152">
        <f t="shared" si="186"/>
        <v>813</v>
      </c>
      <c r="AV468" s="152"/>
      <c r="AW468" s="152">
        <f t="shared" si="187"/>
        <v>813</v>
      </c>
    </row>
    <row r="469" spans="1:49" ht="16.5" customHeight="1">
      <c r="A469" s="156"/>
      <c r="B469" s="174"/>
      <c r="C469" s="208">
        <v>4178</v>
      </c>
      <c r="D469" s="310" t="s">
        <v>299</v>
      </c>
      <c r="E469" s="303"/>
      <c r="F469" s="313"/>
      <c r="G469" s="152"/>
      <c r="H469" s="313"/>
      <c r="I469" s="152"/>
      <c r="J469" s="152"/>
      <c r="K469" s="152"/>
      <c r="L469" s="152"/>
      <c r="M469" s="152"/>
      <c r="N469" s="152"/>
      <c r="O469" s="152"/>
      <c r="P469" s="152"/>
      <c r="Q469" s="152"/>
      <c r="R469" s="152"/>
      <c r="S469" s="152"/>
      <c r="T469" s="152"/>
      <c r="U469" s="152"/>
      <c r="V469" s="152"/>
      <c r="W469" s="152"/>
      <c r="X469" s="154"/>
      <c r="Y469" s="157"/>
      <c r="Z469" s="152"/>
      <c r="AA469" s="152"/>
      <c r="AB469" s="152"/>
      <c r="AC469" s="152"/>
      <c r="AD469" s="152"/>
      <c r="AE469" s="152"/>
      <c r="AF469" s="152"/>
      <c r="AG469" s="152"/>
      <c r="AH469" s="152"/>
      <c r="AI469" s="152"/>
      <c r="AJ469" s="152"/>
      <c r="AK469" s="152"/>
      <c r="AL469" s="154"/>
      <c r="AM469" s="152"/>
      <c r="AN469" s="152"/>
      <c r="AO469" s="152"/>
      <c r="AP469" s="152"/>
      <c r="AQ469" s="152"/>
      <c r="AR469" s="154"/>
      <c r="AS469" s="152">
        <v>0</v>
      </c>
      <c r="AT469" s="152">
        <v>27278</v>
      </c>
      <c r="AU469" s="152">
        <f t="shared" si="186"/>
        <v>27278</v>
      </c>
      <c r="AV469" s="152"/>
      <c r="AW469" s="152">
        <f t="shared" si="187"/>
        <v>27278</v>
      </c>
    </row>
    <row r="470" spans="1:49" ht="16.5" customHeight="1">
      <c r="A470" s="156"/>
      <c r="B470" s="174"/>
      <c r="C470" s="208">
        <v>4218</v>
      </c>
      <c r="D470" s="310" t="s">
        <v>300</v>
      </c>
      <c r="E470" s="303"/>
      <c r="F470" s="313"/>
      <c r="G470" s="152"/>
      <c r="H470" s="313"/>
      <c r="I470" s="152"/>
      <c r="J470" s="152"/>
      <c r="K470" s="152"/>
      <c r="L470" s="152"/>
      <c r="M470" s="152"/>
      <c r="N470" s="152"/>
      <c r="O470" s="152"/>
      <c r="P470" s="152"/>
      <c r="Q470" s="152"/>
      <c r="R470" s="152"/>
      <c r="S470" s="152"/>
      <c r="T470" s="152"/>
      <c r="U470" s="152"/>
      <c r="V470" s="152"/>
      <c r="W470" s="152"/>
      <c r="X470" s="154"/>
      <c r="Y470" s="157"/>
      <c r="Z470" s="152"/>
      <c r="AA470" s="152"/>
      <c r="AB470" s="152"/>
      <c r="AC470" s="152"/>
      <c r="AD470" s="152"/>
      <c r="AE470" s="152"/>
      <c r="AF470" s="152"/>
      <c r="AG470" s="152"/>
      <c r="AH470" s="152"/>
      <c r="AI470" s="152"/>
      <c r="AJ470" s="152"/>
      <c r="AK470" s="152"/>
      <c r="AL470" s="154"/>
      <c r="AM470" s="152"/>
      <c r="AN470" s="152"/>
      <c r="AO470" s="152"/>
      <c r="AP470" s="152"/>
      <c r="AQ470" s="152"/>
      <c r="AR470" s="154"/>
      <c r="AS470" s="152">
        <v>0</v>
      </c>
      <c r="AT470" s="152">
        <v>18669</v>
      </c>
      <c r="AU470" s="152">
        <f t="shared" si="186"/>
        <v>18669</v>
      </c>
      <c r="AV470" s="152"/>
      <c r="AW470" s="152">
        <f t="shared" si="187"/>
        <v>18669</v>
      </c>
    </row>
    <row r="471" spans="1:49" ht="16.5" customHeight="1">
      <c r="A471" s="156"/>
      <c r="B471" s="174"/>
      <c r="C471" s="208">
        <v>4308</v>
      </c>
      <c r="D471" s="310" t="s">
        <v>284</v>
      </c>
      <c r="E471" s="303"/>
      <c r="F471" s="313"/>
      <c r="G471" s="152"/>
      <c r="H471" s="313"/>
      <c r="I471" s="152"/>
      <c r="J471" s="152"/>
      <c r="K471" s="152"/>
      <c r="L471" s="152"/>
      <c r="M471" s="152"/>
      <c r="N471" s="152"/>
      <c r="O471" s="152"/>
      <c r="P471" s="152"/>
      <c r="Q471" s="152"/>
      <c r="R471" s="152"/>
      <c r="S471" s="152"/>
      <c r="T471" s="152"/>
      <c r="U471" s="152"/>
      <c r="V471" s="152"/>
      <c r="W471" s="152"/>
      <c r="X471" s="154"/>
      <c r="Y471" s="157"/>
      <c r="Z471" s="152"/>
      <c r="AA471" s="152"/>
      <c r="AB471" s="152"/>
      <c r="AC471" s="152"/>
      <c r="AD471" s="152"/>
      <c r="AE471" s="152"/>
      <c r="AF471" s="152"/>
      <c r="AG471" s="152"/>
      <c r="AH471" s="152"/>
      <c r="AI471" s="152"/>
      <c r="AJ471" s="152"/>
      <c r="AK471" s="152"/>
      <c r="AL471" s="154"/>
      <c r="AM471" s="152"/>
      <c r="AN471" s="152"/>
      <c r="AO471" s="152"/>
      <c r="AP471" s="152"/>
      <c r="AQ471" s="152"/>
      <c r="AR471" s="154"/>
      <c r="AS471" s="152">
        <v>0</v>
      </c>
      <c r="AT471" s="152">
        <v>212205</v>
      </c>
      <c r="AU471" s="152">
        <f t="shared" si="186"/>
        <v>212205</v>
      </c>
      <c r="AV471" s="152"/>
      <c r="AW471" s="152">
        <f t="shared" si="187"/>
        <v>212205</v>
      </c>
    </row>
    <row r="472" spans="1:49" ht="16.5" customHeight="1">
      <c r="A472" s="156"/>
      <c r="B472" s="174"/>
      <c r="C472" s="208">
        <v>4368</v>
      </c>
      <c r="D472" s="177" t="s">
        <v>471</v>
      </c>
      <c r="E472" s="303"/>
      <c r="F472" s="313"/>
      <c r="G472" s="152"/>
      <c r="H472" s="313"/>
      <c r="I472" s="152"/>
      <c r="J472" s="152"/>
      <c r="K472" s="152"/>
      <c r="L472" s="152"/>
      <c r="M472" s="152"/>
      <c r="N472" s="152"/>
      <c r="O472" s="152"/>
      <c r="P472" s="152"/>
      <c r="Q472" s="152"/>
      <c r="R472" s="152"/>
      <c r="S472" s="152"/>
      <c r="T472" s="152"/>
      <c r="U472" s="152"/>
      <c r="V472" s="152"/>
      <c r="W472" s="152"/>
      <c r="X472" s="154"/>
      <c r="Y472" s="157"/>
      <c r="Z472" s="152"/>
      <c r="AA472" s="152"/>
      <c r="AB472" s="152"/>
      <c r="AC472" s="152"/>
      <c r="AD472" s="152"/>
      <c r="AE472" s="152"/>
      <c r="AF472" s="152"/>
      <c r="AG472" s="152"/>
      <c r="AH472" s="152"/>
      <c r="AI472" s="152"/>
      <c r="AJ472" s="152"/>
      <c r="AK472" s="152"/>
      <c r="AL472" s="154"/>
      <c r="AM472" s="152"/>
      <c r="AN472" s="152"/>
      <c r="AO472" s="152"/>
      <c r="AP472" s="152"/>
      <c r="AQ472" s="152"/>
      <c r="AR472" s="154"/>
      <c r="AS472" s="152">
        <v>0</v>
      </c>
      <c r="AT472" s="152">
        <v>1879</v>
      </c>
      <c r="AU472" s="152">
        <f t="shared" si="186"/>
        <v>1879</v>
      </c>
      <c r="AV472" s="152"/>
      <c r="AW472" s="152">
        <f t="shared" si="187"/>
        <v>1879</v>
      </c>
    </row>
    <row r="473" spans="1:49" ht="16.5" customHeight="1">
      <c r="A473" s="156"/>
      <c r="B473" s="174"/>
      <c r="C473" s="208">
        <v>4748</v>
      </c>
      <c r="D473" s="178" t="s">
        <v>315</v>
      </c>
      <c r="E473" s="303"/>
      <c r="F473" s="313"/>
      <c r="G473" s="152"/>
      <c r="H473" s="313"/>
      <c r="I473" s="152"/>
      <c r="J473" s="152"/>
      <c r="K473" s="152"/>
      <c r="L473" s="152"/>
      <c r="M473" s="152"/>
      <c r="N473" s="152"/>
      <c r="O473" s="152"/>
      <c r="P473" s="152"/>
      <c r="Q473" s="152"/>
      <c r="R473" s="152"/>
      <c r="S473" s="152"/>
      <c r="T473" s="152"/>
      <c r="U473" s="152"/>
      <c r="V473" s="152"/>
      <c r="W473" s="152"/>
      <c r="X473" s="154"/>
      <c r="Y473" s="157"/>
      <c r="Z473" s="152"/>
      <c r="AA473" s="152"/>
      <c r="AB473" s="152"/>
      <c r="AC473" s="152"/>
      <c r="AD473" s="152"/>
      <c r="AE473" s="152"/>
      <c r="AF473" s="152"/>
      <c r="AG473" s="152"/>
      <c r="AH473" s="152"/>
      <c r="AI473" s="152"/>
      <c r="AJ473" s="152"/>
      <c r="AK473" s="152"/>
      <c r="AL473" s="154"/>
      <c r="AM473" s="152"/>
      <c r="AN473" s="152"/>
      <c r="AO473" s="152"/>
      <c r="AP473" s="152"/>
      <c r="AQ473" s="152"/>
      <c r="AR473" s="154"/>
      <c r="AS473" s="152">
        <v>0</v>
      </c>
      <c r="AT473" s="152">
        <v>2021</v>
      </c>
      <c r="AU473" s="152">
        <f t="shared" si="186"/>
        <v>2021</v>
      </c>
      <c r="AV473" s="152"/>
      <c r="AW473" s="152">
        <f t="shared" si="187"/>
        <v>2021</v>
      </c>
    </row>
    <row r="474" spans="1:49" ht="16.5" customHeight="1">
      <c r="A474" s="156"/>
      <c r="B474" s="174"/>
      <c r="C474" s="208">
        <v>4758</v>
      </c>
      <c r="D474" s="176" t="s">
        <v>316</v>
      </c>
      <c r="E474" s="303"/>
      <c r="F474" s="313"/>
      <c r="G474" s="152"/>
      <c r="H474" s="313"/>
      <c r="I474" s="152"/>
      <c r="J474" s="152"/>
      <c r="K474" s="152"/>
      <c r="L474" s="152"/>
      <c r="M474" s="152"/>
      <c r="N474" s="152"/>
      <c r="O474" s="152"/>
      <c r="P474" s="152"/>
      <c r="Q474" s="152"/>
      <c r="R474" s="152"/>
      <c r="S474" s="152"/>
      <c r="T474" s="152"/>
      <c r="U474" s="152"/>
      <c r="V474" s="152"/>
      <c r="W474" s="152"/>
      <c r="X474" s="154"/>
      <c r="Y474" s="157"/>
      <c r="Z474" s="152"/>
      <c r="AA474" s="152"/>
      <c r="AB474" s="152"/>
      <c r="AC474" s="152"/>
      <c r="AD474" s="152"/>
      <c r="AE474" s="152"/>
      <c r="AF474" s="152"/>
      <c r="AG474" s="152"/>
      <c r="AH474" s="152"/>
      <c r="AI474" s="152"/>
      <c r="AJ474" s="152"/>
      <c r="AK474" s="152"/>
      <c r="AL474" s="154"/>
      <c r="AM474" s="152"/>
      <c r="AN474" s="152"/>
      <c r="AO474" s="152"/>
      <c r="AP474" s="152"/>
      <c r="AQ474" s="152"/>
      <c r="AR474" s="154"/>
      <c r="AS474" s="152">
        <v>0</v>
      </c>
      <c r="AT474" s="152">
        <v>5585</v>
      </c>
      <c r="AU474" s="152">
        <f t="shared" si="186"/>
        <v>5585</v>
      </c>
      <c r="AV474" s="152"/>
      <c r="AW474" s="152">
        <f t="shared" si="187"/>
        <v>5585</v>
      </c>
    </row>
    <row r="475" spans="1:49" ht="16.5" customHeight="1">
      <c r="A475" s="156"/>
      <c r="B475" s="174"/>
      <c r="C475" s="208">
        <v>4019</v>
      </c>
      <c r="D475" s="310" t="s">
        <v>294</v>
      </c>
      <c r="E475" s="303"/>
      <c r="F475" s="313"/>
      <c r="G475" s="152"/>
      <c r="H475" s="313"/>
      <c r="I475" s="152"/>
      <c r="J475" s="152"/>
      <c r="K475" s="152"/>
      <c r="L475" s="152"/>
      <c r="M475" s="152"/>
      <c r="N475" s="152"/>
      <c r="O475" s="152"/>
      <c r="P475" s="152"/>
      <c r="Q475" s="152"/>
      <c r="R475" s="152"/>
      <c r="S475" s="152"/>
      <c r="T475" s="152"/>
      <c r="U475" s="152"/>
      <c r="V475" s="152"/>
      <c r="W475" s="152"/>
      <c r="X475" s="154"/>
      <c r="Y475" s="157"/>
      <c r="Z475" s="152"/>
      <c r="AA475" s="152"/>
      <c r="AB475" s="152"/>
      <c r="AC475" s="152"/>
      <c r="AD475" s="152"/>
      <c r="AE475" s="152"/>
      <c r="AF475" s="152"/>
      <c r="AG475" s="152"/>
      <c r="AH475" s="152"/>
      <c r="AI475" s="152"/>
      <c r="AJ475" s="152"/>
      <c r="AK475" s="152"/>
      <c r="AL475" s="154"/>
      <c r="AM475" s="152"/>
      <c r="AN475" s="152"/>
      <c r="AO475" s="152"/>
      <c r="AP475" s="152"/>
      <c r="AQ475" s="152"/>
      <c r="AR475" s="154"/>
      <c r="AS475" s="152">
        <v>0</v>
      </c>
      <c r="AT475" s="152">
        <v>2340</v>
      </c>
      <c r="AU475" s="152">
        <f t="shared" si="186"/>
        <v>2340</v>
      </c>
      <c r="AV475" s="152"/>
      <c r="AW475" s="152">
        <f t="shared" si="187"/>
        <v>2340</v>
      </c>
    </row>
    <row r="476" spans="1:49" ht="16.5" customHeight="1">
      <c r="A476" s="156"/>
      <c r="B476" s="174"/>
      <c r="C476" s="208">
        <v>4119</v>
      </c>
      <c r="D476" s="310" t="s">
        <v>465</v>
      </c>
      <c r="E476" s="303"/>
      <c r="F476" s="313"/>
      <c r="G476" s="152"/>
      <c r="H476" s="313"/>
      <c r="I476" s="152"/>
      <c r="J476" s="152"/>
      <c r="K476" s="152"/>
      <c r="L476" s="152"/>
      <c r="M476" s="152"/>
      <c r="N476" s="152"/>
      <c r="O476" s="152"/>
      <c r="P476" s="152"/>
      <c r="Q476" s="152"/>
      <c r="R476" s="152"/>
      <c r="S476" s="152"/>
      <c r="T476" s="152"/>
      <c r="U476" s="152"/>
      <c r="V476" s="152"/>
      <c r="W476" s="152"/>
      <c r="X476" s="154"/>
      <c r="Y476" s="157"/>
      <c r="Z476" s="152"/>
      <c r="AA476" s="152"/>
      <c r="AB476" s="152"/>
      <c r="AC476" s="152"/>
      <c r="AD476" s="152"/>
      <c r="AE476" s="152"/>
      <c r="AF476" s="152"/>
      <c r="AG476" s="152"/>
      <c r="AH476" s="152"/>
      <c r="AI476" s="152"/>
      <c r="AJ476" s="152"/>
      <c r="AK476" s="152"/>
      <c r="AL476" s="154"/>
      <c r="AM476" s="152"/>
      <c r="AN476" s="152"/>
      <c r="AO476" s="152"/>
      <c r="AP476" s="152"/>
      <c r="AQ476" s="152"/>
      <c r="AR476" s="154"/>
      <c r="AS476" s="152">
        <v>0</v>
      </c>
      <c r="AT476" s="152">
        <v>623</v>
      </c>
      <c r="AU476" s="152">
        <f t="shared" si="186"/>
        <v>623</v>
      </c>
      <c r="AV476" s="152"/>
      <c r="AW476" s="152">
        <f t="shared" si="187"/>
        <v>623</v>
      </c>
    </row>
    <row r="477" spans="1:49" ht="16.5" customHeight="1">
      <c r="A477" s="156"/>
      <c r="B477" s="174"/>
      <c r="C477" s="208">
        <v>4129</v>
      </c>
      <c r="D477" s="310" t="s">
        <v>298</v>
      </c>
      <c r="E477" s="303"/>
      <c r="F477" s="313"/>
      <c r="G477" s="152"/>
      <c r="H477" s="313"/>
      <c r="I477" s="152"/>
      <c r="J477" s="152"/>
      <c r="K477" s="152"/>
      <c r="L477" s="152"/>
      <c r="M477" s="152"/>
      <c r="N477" s="152"/>
      <c r="O477" s="152"/>
      <c r="P477" s="152"/>
      <c r="Q477" s="152"/>
      <c r="R477" s="152"/>
      <c r="S477" s="152"/>
      <c r="T477" s="152"/>
      <c r="U477" s="152"/>
      <c r="V477" s="152"/>
      <c r="W477" s="152"/>
      <c r="X477" s="154"/>
      <c r="Y477" s="157"/>
      <c r="Z477" s="152"/>
      <c r="AA477" s="152"/>
      <c r="AB477" s="152"/>
      <c r="AC477" s="152"/>
      <c r="AD477" s="152"/>
      <c r="AE477" s="152"/>
      <c r="AF477" s="152"/>
      <c r="AG477" s="152"/>
      <c r="AH477" s="152"/>
      <c r="AI477" s="152"/>
      <c r="AJ477" s="152"/>
      <c r="AK477" s="152"/>
      <c r="AL477" s="154"/>
      <c r="AM477" s="152"/>
      <c r="AN477" s="152"/>
      <c r="AO477" s="152"/>
      <c r="AP477" s="152"/>
      <c r="AQ477" s="152"/>
      <c r="AR477" s="154"/>
      <c r="AS477" s="152">
        <v>0</v>
      </c>
      <c r="AT477" s="152">
        <v>95</v>
      </c>
      <c r="AU477" s="152">
        <f t="shared" si="186"/>
        <v>95</v>
      </c>
      <c r="AV477" s="152"/>
      <c r="AW477" s="152">
        <f t="shared" si="187"/>
        <v>95</v>
      </c>
    </row>
    <row r="478" spans="1:49" ht="16.5" customHeight="1">
      <c r="A478" s="156"/>
      <c r="B478" s="174"/>
      <c r="C478" s="208">
        <v>4179</v>
      </c>
      <c r="D478" s="310" t="s">
        <v>299</v>
      </c>
      <c r="E478" s="303"/>
      <c r="F478" s="313"/>
      <c r="G478" s="152"/>
      <c r="H478" s="313"/>
      <c r="I478" s="152"/>
      <c r="J478" s="152"/>
      <c r="K478" s="152"/>
      <c r="L478" s="152"/>
      <c r="M478" s="152"/>
      <c r="N478" s="152"/>
      <c r="O478" s="152"/>
      <c r="P478" s="152"/>
      <c r="Q478" s="152"/>
      <c r="R478" s="152"/>
      <c r="S478" s="152"/>
      <c r="T478" s="152"/>
      <c r="U478" s="152"/>
      <c r="V478" s="152"/>
      <c r="W478" s="152"/>
      <c r="X478" s="154"/>
      <c r="Y478" s="157"/>
      <c r="Z478" s="152"/>
      <c r="AA478" s="152"/>
      <c r="AB478" s="152"/>
      <c r="AC478" s="152"/>
      <c r="AD478" s="152"/>
      <c r="AE478" s="152"/>
      <c r="AF478" s="152"/>
      <c r="AG478" s="152"/>
      <c r="AH478" s="152"/>
      <c r="AI478" s="152"/>
      <c r="AJ478" s="152"/>
      <c r="AK478" s="152"/>
      <c r="AL478" s="154"/>
      <c r="AM478" s="152"/>
      <c r="AN478" s="152"/>
      <c r="AO478" s="152"/>
      <c r="AP478" s="152"/>
      <c r="AQ478" s="152"/>
      <c r="AR478" s="154"/>
      <c r="AS478" s="152">
        <v>0</v>
      </c>
      <c r="AT478" s="152">
        <v>3199</v>
      </c>
      <c r="AU478" s="152">
        <f t="shared" si="186"/>
        <v>3199</v>
      </c>
      <c r="AV478" s="152"/>
      <c r="AW478" s="152">
        <f t="shared" si="187"/>
        <v>3199</v>
      </c>
    </row>
    <row r="479" spans="1:49" ht="16.5" customHeight="1">
      <c r="A479" s="156"/>
      <c r="B479" s="174"/>
      <c r="C479" s="208">
        <v>4219</v>
      </c>
      <c r="D479" s="310" t="s">
        <v>300</v>
      </c>
      <c r="E479" s="303"/>
      <c r="F479" s="313"/>
      <c r="G479" s="152"/>
      <c r="H479" s="313"/>
      <c r="I479" s="152"/>
      <c r="J479" s="152"/>
      <c r="K479" s="152"/>
      <c r="L479" s="152"/>
      <c r="M479" s="152"/>
      <c r="N479" s="152"/>
      <c r="O479" s="152"/>
      <c r="P479" s="152"/>
      <c r="Q479" s="152"/>
      <c r="R479" s="152"/>
      <c r="S479" s="152"/>
      <c r="T479" s="152"/>
      <c r="U479" s="152"/>
      <c r="V479" s="152"/>
      <c r="W479" s="152"/>
      <c r="X479" s="154"/>
      <c r="Y479" s="157"/>
      <c r="Z479" s="152"/>
      <c r="AA479" s="152"/>
      <c r="AB479" s="152"/>
      <c r="AC479" s="152"/>
      <c r="AD479" s="152"/>
      <c r="AE479" s="152"/>
      <c r="AF479" s="152"/>
      <c r="AG479" s="152"/>
      <c r="AH479" s="152"/>
      <c r="AI479" s="152"/>
      <c r="AJ479" s="152"/>
      <c r="AK479" s="152"/>
      <c r="AL479" s="154"/>
      <c r="AM479" s="152"/>
      <c r="AN479" s="152"/>
      <c r="AO479" s="152"/>
      <c r="AP479" s="152"/>
      <c r="AQ479" s="152"/>
      <c r="AR479" s="154"/>
      <c r="AS479" s="152">
        <v>0</v>
      </c>
      <c r="AT479" s="152">
        <v>2192</v>
      </c>
      <c r="AU479" s="152">
        <f t="shared" si="186"/>
        <v>2192</v>
      </c>
      <c r="AV479" s="152"/>
      <c r="AW479" s="152">
        <f t="shared" si="187"/>
        <v>2192</v>
      </c>
    </row>
    <row r="480" spans="1:49" ht="16.5" customHeight="1">
      <c r="A480" s="156"/>
      <c r="B480" s="174"/>
      <c r="C480" s="208">
        <v>4309</v>
      </c>
      <c r="D480" s="310" t="s">
        <v>284</v>
      </c>
      <c r="E480" s="303"/>
      <c r="F480" s="313"/>
      <c r="G480" s="152"/>
      <c r="H480" s="313"/>
      <c r="I480" s="152"/>
      <c r="J480" s="152"/>
      <c r="K480" s="152"/>
      <c r="L480" s="152"/>
      <c r="M480" s="152"/>
      <c r="N480" s="152"/>
      <c r="O480" s="152"/>
      <c r="P480" s="152"/>
      <c r="Q480" s="152"/>
      <c r="R480" s="152"/>
      <c r="S480" s="152"/>
      <c r="T480" s="152"/>
      <c r="U480" s="152"/>
      <c r="V480" s="152"/>
      <c r="W480" s="152"/>
      <c r="X480" s="154"/>
      <c r="Y480" s="157"/>
      <c r="Z480" s="152"/>
      <c r="AA480" s="152"/>
      <c r="AB480" s="152"/>
      <c r="AC480" s="152"/>
      <c r="AD480" s="152"/>
      <c r="AE480" s="152"/>
      <c r="AF480" s="152"/>
      <c r="AG480" s="152"/>
      <c r="AH480" s="152"/>
      <c r="AI480" s="152"/>
      <c r="AJ480" s="152"/>
      <c r="AK480" s="152"/>
      <c r="AL480" s="154"/>
      <c r="AM480" s="152"/>
      <c r="AN480" s="152"/>
      <c r="AO480" s="152"/>
      <c r="AP480" s="152"/>
      <c r="AQ480" s="152"/>
      <c r="AR480" s="154"/>
      <c r="AS480" s="152">
        <v>0</v>
      </c>
      <c r="AT480" s="152">
        <v>24895</v>
      </c>
      <c r="AU480" s="152">
        <f t="shared" si="186"/>
        <v>24895</v>
      </c>
      <c r="AV480" s="152"/>
      <c r="AW480" s="152">
        <f t="shared" si="187"/>
        <v>24895</v>
      </c>
    </row>
    <row r="481" spans="1:49" ht="16.5" customHeight="1">
      <c r="A481" s="156"/>
      <c r="B481" s="174"/>
      <c r="C481" s="208">
        <v>4369</v>
      </c>
      <c r="D481" s="177" t="s">
        <v>471</v>
      </c>
      <c r="E481" s="303"/>
      <c r="F481" s="313"/>
      <c r="G481" s="152"/>
      <c r="H481" s="313"/>
      <c r="I481" s="152"/>
      <c r="J481" s="152"/>
      <c r="K481" s="152"/>
      <c r="L481" s="152"/>
      <c r="M481" s="152"/>
      <c r="N481" s="152"/>
      <c r="O481" s="152"/>
      <c r="P481" s="152"/>
      <c r="Q481" s="152"/>
      <c r="R481" s="152"/>
      <c r="S481" s="152"/>
      <c r="T481" s="152"/>
      <c r="U481" s="152"/>
      <c r="V481" s="152"/>
      <c r="W481" s="152"/>
      <c r="X481" s="154"/>
      <c r="Y481" s="157"/>
      <c r="Z481" s="152"/>
      <c r="AA481" s="152"/>
      <c r="AB481" s="152"/>
      <c r="AC481" s="152"/>
      <c r="AD481" s="152"/>
      <c r="AE481" s="152"/>
      <c r="AF481" s="152"/>
      <c r="AG481" s="152"/>
      <c r="AH481" s="152"/>
      <c r="AI481" s="152"/>
      <c r="AJ481" s="152"/>
      <c r="AK481" s="152"/>
      <c r="AL481" s="154"/>
      <c r="AM481" s="152"/>
      <c r="AN481" s="152"/>
      <c r="AO481" s="152"/>
      <c r="AP481" s="152"/>
      <c r="AQ481" s="152"/>
      <c r="AR481" s="154"/>
      <c r="AS481" s="152">
        <v>0</v>
      </c>
      <c r="AT481" s="152">
        <v>221</v>
      </c>
      <c r="AU481" s="152">
        <f t="shared" si="186"/>
        <v>221</v>
      </c>
      <c r="AV481" s="152"/>
      <c r="AW481" s="152">
        <f t="shared" si="187"/>
        <v>221</v>
      </c>
    </row>
    <row r="482" spans="1:49" ht="16.5" customHeight="1">
      <c r="A482" s="156"/>
      <c r="B482" s="174"/>
      <c r="C482" s="208">
        <v>4749</v>
      </c>
      <c r="D482" s="178" t="s">
        <v>315</v>
      </c>
      <c r="E482" s="303"/>
      <c r="F482" s="313"/>
      <c r="G482" s="152"/>
      <c r="H482" s="313"/>
      <c r="I482" s="152"/>
      <c r="J482" s="152"/>
      <c r="K482" s="152"/>
      <c r="L482" s="152"/>
      <c r="M482" s="152"/>
      <c r="N482" s="152"/>
      <c r="O482" s="152"/>
      <c r="P482" s="152"/>
      <c r="Q482" s="152"/>
      <c r="R482" s="152"/>
      <c r="S482" s="152"/>
      <c r="T482" s="152"/>
      <c r="U482" s="152"/>
      <c r="V482" s="152"/>
      <c r="W482" s="152"/>
      <c r="X482" s="154"/>
      <c r="Y482" s="157"/>
      <c r="Z482" s="152"/>
      <c r="AA482" s="152"/>
      <c r="AB482" s="152"/>
      <c r="AC482" s="152"/>
      <c r="AD482" s="152"/>
      <c r="AE482" s="152"/>
      <c r="AF482" s="152"/>
      <c r="AG482" s="152"/>
      <c r="AH482" s="152"/>
      <c r="AI482" s="152"/>
      <c r="AJ482" s="152"/>
      <c r="AK482" s="152"/>
      <c r="AL482" s="154"/>
      <c r="AM482" s="152"/>
      <c r="AN482" s="152"/>
      <c r="AO482" s="152"/>
      <c r="AP482" s="152"/>
      <c r="AQ482" s="152"/>
      <c r="AR482" s="154"/>
      <c r="AS482" s="152">
        <v>0</v>
      </c>
      <c r="AT482" s="152">
        <v>237</v>
      </c>
      <c r="AU482" s="152">
        <f t="shared" si="186"/>
        <v>237</v>
      </c>
      <c r="AV482" s="152"/>
      <c r="AW482" s="152">
        <f t="shared" si="187"/>
        <v>237</v>
      </c>
    </row>
    <row r="483" spans="1:49" ht="16.5" customHeight="1">
      <c r="A483" s="156"/>
      <c r="B483" s="174"/>
      <c r="C483" s="208">
        <v>4759</v>
      </c>
      <c r="D483" s="176" t="s">
        <v>316</v>
      </c>
      <c r="E483" s="303"/>
      <c r="F483" s="313"/>
      <c r="G483" s="152"/>
      <c r="H483" s="313"/>
      <c r="I483" s="152"/>
      <c r="J483" s="152"/>
      <c r="K483" s="152"/>
      <c r="L483" s="152"/>
      <c r="M483" s="152"/>
      <c r="N483" s="152"/>
      <c r="O483" s="152"/>
      <c r="P483" s="152"/>
      <c r="Q483" s="152"/>
      <c r="R483" s="152"/>
      <c r="S483" s="152"/>
      <c r="T483" s="152"/>
      <c r="U483" s="152"/>
      <c r="V483" s="152"/>
      <c r="W483" s="152"/>
      <c r="X483" s="154"/>
      <c r="Y483" s="157"/>
      <c r="Z483" s="152"/>
      <c r="AA483" s="152"/>
      <c r="AB483" s="152"/>
      <c r="AC483" s="152"/>
      <c r="AD483" s="152"/>
      <c r="AE483" s="152"/>
      <c r="AF483" s="152"/>
      <c r="AG483" s="152"/>
      <c r="AH483" s="152"/>
      <c r="AI483" s="152"/>
      <c r="AJ483" s="152"/>
      <c r="AK483" s="152"/>
      <c r="AL483" s="154"/>
      <c r="AM483" s="152"/>
      <c r="AN483" s="152"/>
      <c r="AO483" s="152"/>
      <c r="AP483" s="152"/>
      <c r="AQ483" s="152"/>
      <c r="AR483" s="154"/>
      <c r="AS483" s="152">
        <v>0</v>
      </c>
      <c r="AT483" s="152">
        <v>655</v>
      </c>
      <c r="AU483" s="152">
        <f t="shared" si="186"/>
        <v>655</v>
      </c>
      <c r="AV483" s="152"/>
      <c r="AW483" s="152">
        <f t="shared" si="187"/>
        <v>655</v>
      </c>
    </row>
    <row r="484" spans="1:49" ht="16.5" customHeight="1">
      <c r="A484" s="191"/>
      <c r="B484" s="192" t="s">
        <v>472</v>
      </c>
      <c r="C484" s="160"/>
      <c r="D484" s="159"/>
      <c r="E484" s="185">
        <f>SUM(E445:E464)</f>
        <v>512000</v>
      </c>
      <c r="F484" s="185">
        <f>SUM(F445:F464)</f>
        <v>0</v>
      </c>
      <c r="G484" s="169">
        <f>SUM(G445:G464)</f>
        <v>512000</v>
      </c>
      <c r="H484" s="185"/>
      <c r="I484" s="169">
        <f>SUM(I445:I464)</f>
        <v>512000</v>
      </c>
      <c r="J484" s="185"/>
      <c r="K484" s="169">
        <f aca="true" t="shared" si="188" ref="K484:P484">SUM(K445:K464)</f>
        <v>512000</v>
      </c>
      <c r="L484" s="169">
        <f t="shared" si="188"/>
        <v>49000</v>
      </c>
      <c r="M484" s="169">
        <f t="shared" si="188"/>
        <v>561000</v>
      </c>
      <c r="N484" s="161">
        <f t="shared" si="188"/>
        <v>0</v>
      </c>
      <c r="O484" s="161">
        <f t="shared" si="188"/>
        <v>561000</v>
      </c>
      <c r="P484" s="162">
        <f t="shared" si="188"/>
        <v>0</v>
      </c>
      <c r="Q484" s="162">
        <f>O484+P484</f>
        <v>561000</v>
      </c>
      <c r="R484" s="162"/>
      <c r="S484" s="162">
        <f>Q484+R484</f>
        <v>561000</v>
      </c>
      <c r="T484" s="162"/>
      <c r="U484" s="162">
        <f>SUM(U445:U464)</f>
        <v>561000</v>
      </c>
      <c r="V484" s="162">
        <f>SUM(V445:V464)</f>
        <v>-3230</v>
      </c>
      <c r="W484" s="162">
        <f>SUM(W445:W464)</f>
        <v>842311</v>
      </c>
      <c r="X484" s="162"/>
      <c r="Y484" s="164">
        <f>W484+X484</f>
        <v>842311</v>
      </c>
      <c r="Z484" s="162"/>
      <c r="AA484" s="162">
        <f>Y484+Z484</f>
        <v>842311</v>
      </c>
      <c r="AB484" s="162"/>
      <c r="AC484" s="162">
        <f>AA484+AB484</f>
        <v>842311</v>
      </c>
      <c r="AD484" s="162"/>
      <c r="AE484" s="162">
        <f>AC484+AD484</f>
        <v>842311</v>
      </c>
      <c r="AF484" s="162">
        <f>SUM(AF445:AF465)</f>
        <v>59750</v>
      </c>
      <c r="AG484" s="162">
        <f>AE484+AF484</f>
        <v>902061</v>
      </c>
      <c r="AH484" s="162"/>
      <c r="AI484" s="162">
        <f>AG484+AH484</f>
        <v>902061</v>
      </c>
      <c r="AJ484" s="162"/>
      <c r="AK484" s="162">
        <f>SUM(AK445:AK465)</f>
        <v>902061</v>
      </c>
      <c r="AL484" s="164"/>
      <c r="AM484" s="162">
        <f>AK484+AL484</f>
        <v>902061</v>
      </c>
      <c r="AN484" s="162">
        <f>SUM(AN445:AN465)</f>
        <v>0</v>
      </c>
      <c r="AO484" s="162">
        <f>AM484+AN484</f>
        <v>902061</v>
      </c>
      <c r="AP484" s="162">
        <f>SUM(AP445:AP465)</f>
        <v>0</v>
      </c>
      <c r="AQ484" s="162">
        <f>SUM(AQ445:AQ465)</f>
        <v>902061</v>
      </c>
      <c r="AR484" s="164"/>
      <c r="AS484" s="162">
        <f>SUM(AS445:AS483)</f>
        <v>902061</v>
      </c>
      <c r="AT484" s="162">
        <f>SUM(AT445:AT483)</f>
        <v>328165</v>
      </c>
      <c r="AU484" s="162">
        <f>SUM(AU445:AU483)</f>
        <v>1230226</v>
      </c>
      <c r="AV484" s="162">
        <f>SUM(AV445:AV483)</f>
        <v>19167</v>
      </c>
      <c r="AW484" s="162">
        <f t="shared" si="187"/>
        <v>1249393</v>
      </c>
    </row>
    <row r="485" spans="1:49" ht="16.5" customHeight="1">
      <c r="A485" s="191"/>
      <c r="B485" s="267">
        <v>85231</v>
      </c>
      <c r="C485" s="235"/>
      <c r="D485" s="315"/>
      <c r="E485" s="185"/>
      <c r="F485" s="185"/>
      <c r="G485" s="169"/>
      <c r="H485" s="185"/>
      <c r="I485" s="169"/>
      <c r="J485" s="185"/>
      <c r="K485" s="169"/>
      <c r="L485" s="169"/>
      <c r="M485" s="169"/>
      <c r="N485" s="185"/>
      <c r="O485" s="185"/>
      <c r="P485" s="243"/>
      <c r="Q485" s="243"/>
      <c r="R485" s="243"/>
      <c r="S485" s="243"/>
      <c r="T485" s="243"/>
      <c r="U485" s="243"/>
      <c r="V485" s="243"/>
      <c r="W485" s="243"/>
      <c r="X485" s="215"/>
      <c r="Y485" s="215"/>
      <c r="Z485" s="216"/>
      <c r="AA485" s="215"/>
      <c r="AB485" s="215"/>
      <c r="AC485" s="215"/>
      <c r="AD485" s="215"/>
      <c r="AE485" s="215"/>
      <c r="AF485" s="215"/>
      <c r="AG485" s="215"/>
      <c r="AH485" s="215"/>
      <c r="AI485" s="215"/>
      <c r="AJ485" s="215"/>
      <c r="AK485" s="215"/>
      <c r="AL485" s="216"/>
      <c r="AM485" s="215"/>
      <c r="AN485" s="215"/>
      <c r="AO485" s="215"/>
      <c r="AP485" s="316"/>
      <c r="AQ485" s="215"/>
      <c r="AR485" s="215"/>
      <c r="AS485" s="215"/>
      <c r="AT485" s="152"/>
      <c r="AU485" s="152"/>
      <c r="AV485" s="152"/>
      <c r="AW485" s="152"/>
    </row>
    <row r="486" spans="1:49" ht="16.5" customHeight="1">
      <c r="A486" s="191"/>
      <c r="B486" s="209" t="s">
        <v>473</v>
      </c>
      <c r="C486" s="208">
        <v>3110</v>
      </c>
      <c r="D486" s="188" t="s">
        <v>452</v>
      </c>
      <c r="E486" s="185"/>
      <c r="F486" s="185"/>
      <c r="G486" s="169"/>
      <c r="H486" s="185"/>
      <c r="I486" s="169"/>
      <c r="J486" s="185"/>
      <c r="K486" s="169"/>
      <c r="L486" s="169"/>
      <c r="M486" s="169"/>
      <c r="N486" s="185"/>
      <c r="O486" s="185"/>
      <c r="P486" s="243"/>
      <c r="Q486" s="243"/>
      <c r="R486" s="243"/>
      <c r="S486" s="243"/>
      <c r="T486" s="243"/>
      <c r="U486" s="243"/>
      <c r="V486" s="243"/>
      <c r="W486" s="243"/>
      <c r="X486" s="215"/>
      <c r="Y486" s="215"/>
      <c r="Z486" s="216"/>
      <c r="AA486" s="215"/>
      <c r="AB486" s="215"/>
      <c r="AC486" s="215"/>
      <c r="AD486" s="215"/>
      <c r="AE486" s="215"/>
      <c r="AF486" s="215"/>
      <c r="AG486" s="215"/>
      <c r="AH486" s="215"/>
      <c r="AI486" s="215"/>
      <c r="AJ486" s="215"/>
      <c r="AK486" s="215"/>
      <c r="AL486" s="216"/>
      <c r="AM486" s="215"/>
      <c r="AN486" s="215"/>
      <c r="AO486" s="215"/>
      <c r="AP486" s="316"/>
      <c r="AQ486" s="170">
        <v>0</v>
      </c>
      <c r="AR486" s="170">
        <v>30000</v>
      </c>
      <c r="AS486" s="170">
        <v>30000</v>
      </c>
      <c r="AT486" s="152"/>
      <c r="AU486" s="152">
        <f t="shared" si="186"/>
        <v>30000</v>
      </c>
      <c r="AV486" s="152"/>
      <c r="AW486" s="152">
        <f t="shared" si="187"/>
        <v>30000</v>
      </c>
    </row>
    <row r="487" spans="1:49" ht="16.5" customHeight="1">
      <c r="A487" s="191"/>
      <c r="B487" s="173"/>
      <c r="C487" s="223"/>
      <c r="D487" s="315"/>
      <c r="E487" s="185"/>
      <c r="F487" s="185"/>
      <c r="G487" s="169"/>
      <c r="H487" s="185"/>
      <c r="I487" s="169"/>
      <c r="J487" s="185"/>
      <c r="K487" s="169"/>
      <c r="L487" s="169"/>
      <c r="M487" s="169"/>
      <c r="N487" s="185"/>
      <c r="O487" s="185"/>
      <c r="P487" s="243"/>
      <c r="Q487" s="243"/>
      <c r="R487" s="243"/>
      <c r="S487" s="243"/>
      <c r="T487" s="243"/>
      <c r="U487" s="243"/>
      <c r="V487" s="243"/>
      <c r="W487" s="243"/>
      <c r="X487" s="215"/>
      <c r="Y487" s="215"/>
      <c r="Z487" s="216"/>
      <c r="AA487" s="215"/>
      <c r="AB487" s="215"/>
      <c r="AC487" s="215"/>
      <c r="AD487" s="215"/>
      <c r="AE487" s="215"/>
      <c r="AF487" s="215"/>
      <c r="AG487" s="215"/>
      <c r="AH487" s="215"/>
      <c r="AI487" s="215"/>
      <c r="AJ487" s="215"/>
      <c r="AK487" s="215"/>
      <c r="AL487" s="216"/>
      <c r="AM487" s="215"/>
      <c r="AN487" s="215"/>
      <c r="AO487" s="215"/>
      <c r="AP487" s="316"/>
      <c r="AQ487" s="215"/>
      <c r="AR487" s="215"/>
      <c r="AS487" s="215"/>
      <c r="AT487" s="152"/>
      <c r="AU487" s="152"/>
      <c r="AV487" s="152"/>
      <c r="AW487" s="152"/>
    </row>
    <row r="488" spans="1:49" ht="16.5" customHeight="1">
      <c r="A488" s="191"/>
      <c r="B488" s="159" t="s">
        <v>474</v>
      </c>
      <c r="C488" s="160"/>
      <c r="D488" s="159"/>
      <c r="E488" s="161"/>
      <c r="F488" s="161"/>
      <c r="G488" s="161"/>
      <c r="H488" s="161"/>
      <c r="I488" s="161"/>
      <c r="J488" s="161"/>
      <c r="K488" s="161"/>
      <c r="L488" s="161"/>
      <c r="M488" s="161"/>
      <c r="N488" s="161"/>
      <c r="O488" s="161"/>
      <c r="P488" s="162"/>
      <c r="Q488" s="162"/>
      <c r="R488" s="162"/>
      <c r="S488" s="162"/>
      <c r="T488" s="162"/>
      <c r="U488" s="162"/>
      <c r="V488" s="162"/>
      <c r="W488" s="162"/>
      <c r="X488" s="162"/>
      <c r="Y488" s="162"/>
      <c r="Z488" s="162"/>
      <c r="AA488" s="162"/>
      <c r="AB488" s="162"/>
      <c r="AC488" s="162"/>
      <c r="AD488" s="162"/>
      <c r="AE488" s="162"/>
      <c r="AF488" s="162"/>
      <c r="AG488" s="162"/>
      <c r="AH488" s="162"/>
      <c r="AI488" s="162"/>
      <c r="AJ488" s="162"/>
      <c r="AK488" s="162"/>
      <c r="AL488" s="162"/>
      <c r="AM488" s="162"/>
      <c r="AN488" s="162"/>
      <c r="AO488" s="162"/>
      <c r="AP488" s="317"/>
      <c r="AQ488" s="162">
        <v>0</v>
      </c>
      <c r="AR488" s="162">
        <v>30000</v>
      </c>
      <c r="AS488" s="162">
        <v>30000</v>
      </c>
      <c r="AT488" s="162"/>
      <c r="AU488" s="162">
        <f t="shared" si="186"/>
        <v>30000</v>
      </c>
      <c r="AV488" s="162"/>
      <c r="AW488" s="162">
        <f t="shared" si="187"/>
        <v>30000</v>
      </c>
    </row>
    <row r="489" spans="1:49" ht="16.5" customHeight="1">
      <c r="A489" s="191"/>
      <c r="B489" s="274">
        <v>85295</v>
      </c>
      <c r="C489" s="223"/>
      <c r="D489" s="173"/>
      <c r="E489" s="169"/>
      <c r="F489" s="169"/>
      <c r="G489" s="169"/>
      <c r="H489" s="169"/>
      <c r="I489" s="169"/>
      <c r="J489" s="169"/>
      <c r="K489" s="169"/>
      <c r="L489" s="169"/>
      <c r="M489" s="169"/>
      <c r="N489" s="169"/>
      <c r="O489" s="169"/>
      <c r="P489" s="215"/>
      <c r="Q489" s="215"/>
      <c r="R489" s="215"/>
      <c r="S489" s="215"/>
      <c r="T489" s="215"/>
      <c r="U489" s="215"/>
      <c r="V489" s="215"/>
      <c r="W489" s="215"/>
      <c r="X489" s="154"/>
      <c r="Y489" s="157"/>
      <c r="Z489" s="152"/>
      <c r="AA489" s="152"/>
      <c r="AB489" s="152"/>
      <c r="AC489" s="152"/>
      <c r="AD489" s="152"/>
      <c r="AE489" s="152"/>
      <c r="AF489" s="152"/>
      <c r="AG489" s="152"/>
      <c r="AH489" s="152"/>
      <c r="AI489" s="152"/>
      <c r="AJ489" s="152"/>
      <c r="AK489" s="152"/>
      <c r="AL489" s="154"/>
      <c r="AM489" s="152"/>
      <c r="AN489" s="152"/>
      <c r="AO489" s="152"/>
      <c r="AP489" s="152"/>
      <c r="AQ489" s="152"/>
      <c r="AR489" s="154"/>
      <c r="AS489" s="152"/>
      <c r="AT489" s="152"/>
      <c r="AU489" s="152"/>
      <c r="AV489" s="152"/>
      <c r="AW489" s="152"/>
    </row>
    <row r="490" spans="1:49" ht="16.5" customHeight="1">
      <c r="A490" s="191"/>
      <c r="B490" s="209" t="s">
        <v>225</v>
      </c>
      <c r="C490" s="208">
        <v>2830</v>
      </c>
      <c r="D490" s="188" t="s">
        <v>475</v>
      </c>
      <c r="E490" s="169"/>
      <c r="F490" s="169"/>
      <c r="G490" s="169"/>
      <c r="H490" s="169"/>
      <c r="I490" s="169"/>
      <c r="J490" s="169"/>
      <c r="K490" s="169"/>
      <c r="L490" s="169"/>
      <c r="M490" s="169"/>
      <c r="N490" s="169"/>
      <c r="O490" s="169"/>
      <c r="P490" s="215"/>
      <c r="Q490" s="215"/>
      <c r="R490" s="215"/>
      <c r="S490" s="215"/>
      <c r="T490" s="215"/>
      <c r="U490" s="215"/>
      <c r="V490" s="215"/>
      <c r="W490" s="170">
        <v>50000</v>
      </c>
      <c r="X490" s="154"/>
      <c r="Y490" s="157">
        <f>W490+X490</f>
        <v>50000</v>
      </c>
      <c r="Z490" s="152"/>
      <c r="AA490" s="152">
        <f>Y490+Z490</f>
        <v>50000</v>
      </c>
      <c r="AB490" s="152"/>
      <c r="AC490" s="152">
        <f>AA490+AB490</f>
        <v>50000</v>
      </c>
      <c r="AD490" s="152"/>
      <c r="AE490" s="152">
        <f>AC490+AD490</f>
        <v>50000</v>
      </c>
      <c r="AF490" s="152"/>
      <c r="AG490" s="152">
        <f>AE490+AF490</f>
        <v>50000</v>
      </c>
      <c r="AH490" s="152"/>
      <c r="AI490" s="152">
        <f>AG490+AH490</f>
        <v>50000</v>
      </c>
      <c r="AJ490" s="152"/>
      <c r="AK490" s="152">
        <f>AI490+AJ490</f>
        <v>50000</v>
      </c>
      <c r="AL490" s="154"/>
      <c r="AM490" s="152">
        <f>AK490+AL490</f>
        <v>50000</v>
      </c>
      <c r="AN490" s="152"/>
      <c r="AO490" s="152">
        <f>AM490+AN490</f>
        <v>50000</v>
      </c>
      <c r="AP490" s="152"/>
      <c r="AQ490" s="152">
        <f>AO490+AP490</f>
        <v>50000</v>
      </c>
      <c r="AR490" s="154"/>
      <c r="AS490" s="152">
        <f>AQ490+AR490</f>
        <v>50000</v>
      </c>
      <c r="AT490" s="152"/>
      <c r="AU490" s="152">
        <f t="shared" si="186"/>
        <v>50000</v>
      </c>
      <c r="AV490" s="152"/>
      <c r="AW490" s="152">
        <f t="shared" si="187"/>
        <v>50000</v>
      </c>
    </row>
    <row r="491" spans="1:49" ht="16.5" customHeight="1">
      <c r="A491" s="191"/>
      <c r="B491" s="209"/>
      <c r="C491" s="208"/>
      <c r="D491" s="188" t="s">
        <v>476</v>
      </c>
      <c r="E491" s="169"/>
      <c r="F491" s="169"/>
      <c r="G491" s="169"/>
      <c r="H491" s="169"/>
      <c r="I491" s="169"/>
      <c r="J491" s="169"/>
      <c r="K491" s="169"/>
      <c r="L491" s="169"/>
      <c r="M491" s="169"/>
      <c r="N491" s="169"/>
      <c r="O491" s="169"/>
      <c r="P491" s="215"/>
      <c r="Q491" s="215"/>
      <c r="R491" s="215"/>
      <c r="S491" s="215"/>
      <c r="T491" s="215"/>
      <c r="U491" s="215"/>
      <c r="V491" s="215"/>
      <c r="W491" s="170"/>
      <c r="X491" s="154"/>
      <c r="Y491" s="157"/>
      <c r="Z491" s="152"/>
      <c r="AA491" s="152"/>
      <c r="AB491" s="152"/>
      <c r="AC491" s="152"/>
      <c r="AD491" s="152"/>
      <c r="AE491" s="152"/>
      <c r="AF491" s="152"/>
      <c r="AG491" s="152"/>
      <c r="AH491" s="152"/>
      <c r="AI491" s="152"/>
      <c r="AJ491" s="152"/>
      <c r="AK491" s="152"/>
      <c r="AL491" s="154"/>
      <c r="AM491" s="152"/>
      <c r="AN491" s="152"/>
      <c r="AO491" s="152"/>
      <c r="AP491" s="152"/>
      <c r="AQ491" s="152"/>
      <c r="AR491" s="154"/>
      <c r="AS491" s="152"/>
      <c r="AT491" s="152"/>
      <c r="AU491" s="152"/>
      <c r="AV491" s="152"/>
      <c r="AW491" s="152"/>
    </row>
    <row r="492" spans="1:49" ht="16.5" customHeight="1">
      <c r="A492" s="191"/>
      <c r="B492" s="209"/>
      <c r="C492" s="223"/>
      <c r="D492" s="188" t="s">
        <v>477</v>
      </c>
      <c r="E492" s="169"/>
      <c r="F492" s="169"/>
      <c r="G492" s="169"/>
      <c r="H492" s="169"/>
      <c r="I492" s="169"/>
      <c r="J492" s="169"/>
      <c r="K492" s="169"/>
      <c r="L492" s="169"/>
      <c r="M492" s="169"/>
      <c r="N492" s="169"/>
      <c r="O492" s="169"/>
      <c r="P492" s="215"/>
      <c r="Q492" s="215"/>
      <c r="R492" s="215"/>
      <c r="S492" s="215"/>
      <c r="T492" s="215"/>
      <c r="U492" s="215"/>
      <c r="V492" s="215"/>
      <c r="W492" s="170"/>
      <c r="X492" s="154"/>
      <c r="Y492" s="157"/>
      <c r="Z492" s="152"/>
      <c r="AA492" s="152"/>
      <c r="AB492" s="152"/>
      <c r="AC492" s="152"/>
      <c r="AD492" s="152"/>
      <c r="AE492" s="152"/>
      <c r="AF492" s="152"/>
      <c r="AG492" s="152"/>
      <c r="AH492" s="152"/>
      <c r="AI492" s="152"/>
      <c r="AJ492" s="152"/>
      <c r="AK492" s="152"/>
      <c r="AL492" s="154"/>
      <c r="AM492" s="152"/>
      <c r="AN492" s="152"/>
      <c r="AO492" s="152"/>
      <c r="AP492" s="152"/>
      <c r="AQ492" s="152"/>
      <c r="AR492" s="154"/>
      <c r="AS492" s="152"/>
      <c r="AT492" s="152"/>
      <c r="AU492" s="152"/>
      <c r="AV492" s="152"/>
      <c r="AW492" s="152"/>
    </row>
    <row r="493" spans="1:49" ht="16.5" customHeight="1">
      <c r="A493" s="191"/>
      <c r="B493" s="209"/>
      <c r="C493" s="208">
        <v>4210</v>
      </c>
      <c r="D493" s="310" t="s">
        <v>300</v>
      </c>
      <c r="E493" s="170"/>
      <c r="F493" s="170"/>
      <c r="G493" s="170"/>
      <c r="H493" s="170"/>
      <c r="I493" s="170"/>
      <c r="J493" s="170"/>
      <c r="K493" s="170"/>
      <c r="L493" s="170"/>
      <c r="M493" s="170"/>
      <c r="N493" s="170"/>
      <c r="O493" s="170"/>
      <c r="P493" s="170"/>
      <c r="Q493" s="170"/>
      <c r="R493" s="170"/>
      <c r="S493" s="170"/>
      <c r="T493" s="170"/>
      <c r="U493" s="170"/>
      <c r="V493" s="170"/>
      <c r="W493" s="170"/>
      <c r="X493" s="222"/>
      <c r="Y493" s="211"/>
      <c r="Z493" s="170"/>
      <c r="AA493" s="170"/>
      <c r="AB493" s="170"/>
      <c r="AC493" s="170"/>
      <c r="AD493" s="170"/>
      <c r="AE493" s="170"/>
      <c r="AF493" s="170"/>
      <c r="AG493" s="170"/>
      <c r="AH493" s="170"/>
      <c r="AI493" s="170"/>
      <c r="AJ493" s="170"/>
      <c r="AK493" s="170"/>
      <c r="AL493" s="222"/>
      <c r="AM493" s="170">
        <v>0</v>
      </c>
      <c r="AN493" s="170">
        <v>6300</v>
      </c>
      <c r="AO493" s="170">
        <v>6300</v>
      </c>
      <c r="AP493" s="152">
        <v>-1200</v>
      </c>
      <c r="AQ493" s="152">
        <f>AO493+AP493</f>
        <v>5100</v>
      </c>
      <c r="AR493" s="154"/>
      <c r="AS493" s="152">
        <f>AQ493+AR493</f>
        <v>5100</v>
      </c>
      <c r="AT493" s="152"/>
      <c r="AU493" s="152">
        <f t="shared" si="186"/>
        <v>5100</v>
      </c>
      <c r="AV493" s="152"/>
      <c r="AW493" s="152">
        <f t="shared" si="187"/>
        <v>5100</v>
      </c>
    </row>
    <row r="494" spans="1:49" ht="16.5" customHeight="1">
      <c r="A494" s="191"/>
      <c r="B494" s="209"/>
      <c r="C494" s="208">
        <v>4300</v>
      </c>
      <c r="D494" s="310" t="s">
        <v>284</v>
      </c>
      <c r="E494" s="170"/>
      <c r="F494" s="170"/>
      <c r="G494" s="170"/>
      <c r="H494" s="170"/>
      <c r="I494" s="170"/>
      <c r="J494" s="170"/>
      <c r="K494" s="170"/>
      <c r="L494" s="170"/>
      <c r="M494" s="170"/>
      <c r="N494" s="170"/>
      <c r="O494" s="170"/>
      <c r="P494" s="170"/>
      <c r="Q494" s="170"/>
      <c r="R494" s="170"/>
      <c r="S494" s="170"/>
      <c r="T494" s="170"/>
      <c r="U494" s="170"/>
      <c r="V494" s="170"/>
      <c r="W494" s="170"/>
      <c r="X494" s="222"/>
      <c r="Y494" s="211"/>
      <c r="Z494" s="170"/>
      <c r="AA494" s="170"/>
      <c r="AB494" s="170"/>
      <c r="AC494" s="170"/>
      <c r="AD494" s="170"/>
      <c r="AE494" s="170"/>
      <c r="AF494" s="170"/>
      <c r="AG494" s="170"/>
      <c r="AH494" s="170"/>
      <c r="AI494" s="170"/>
      <c r="AJ494" s="170"/>
      <c r="AK494" s="170"/>
      <c r="AL494" s="222"/>
      <c r="AM494" s="170">
        <v>0</v>
      </c>
      <c r="AN494" s="170">
        <v>8000</v>
      </c>
      <c r="AO494" s="170">
        <v>8000</v>
      </c>
      <c r="AP494" s="152"/>
      <c r="AQ494" s="152">
        <f>AO494+AP494</f>
        <v>8000</v>
      </c>
      <c r="AR494" s="154"/>
      <c r="AS494" s="152">
        <f>AQ494+AR494</f>
        <v>8000</v>
      </c>
      <c r="AT494" s="152"/>
      <c r="AU494" s="152">
        <f t="shared" si="186"/>
        <v>8000</v>
      </c>
      <c r="AV494" s="152"/>
      <c r="AW494" s="152">
        <f t="shared" si="187"/>
        <v>8000</v>
      </c>
    </row>
    <row r="495" spans="1:49" ht="16.5" customHeight="1">
      <c r="A495" s="191"/>
      <c r="B495" s="209"/>
      <c r="C495" s="208">
        <v>4740</v>
      </c>
      <c r="D495" s="178" t="s">
        <v>315</v>
      </c>
      <c r="E495" s="170"/>
      <c r="F495" s="170"/>
      <c r="G495" s="170"/>
      <c r="H495" s="170"/>
      <c r="I495" s="170"/>
      <c r="J495" s="170"/>
      <c r="K495" s="170"/>
      <c r="L495" s="170"/>
      <c r="M495" s="170"/>
      <c r="N495" s="170"/>
      <c r="O495" s="170"/>
      <c r="P495" s="170"/>
      <c r="Q495" s="170"/>
      <c r="R495" s="170"/>
      <c r="S495" s="170"/>
      <c r="T495" s="170"/>
      <c r="U495" s="170"/>
      <c r="V495" s="170"/>
      <c r="W495" s="170"/>
      <c r="X495" s="222"/>
      <c r="Y495" s="211"/>
      <c r="Z495" s="170"/>
      <c r="AA495" s="170"/>
      <c r="AB495" s="170"/>
      <c r="AC495" s="170"/>
      <c r="AD495" s="170"/>
      <c r="AE495" s="170"/>
      <c r="AF495" s="170"/>
      <c r="AG495" s="170"/>
      <c r="AH495" s="170"/>
      <c r="AI495" s="170"/>
      <c r="AJ495" s="170"/>
      <c r="AK495" s="170"/>
      <c r="AL495" s="222"/>
      <c r="AM495" s="170"/>
      <c r="AN495" s="170"/>
      <c r="AO495" s="170">
        <v>0</v>
      </c>
      <c r="AP495" s="152">
        <v>1200</v>
      </c>
      <c r="AQ495" s="152">
        <v>1200</v>
      </c>
      <c r="AR495" s="154"/>
      <c r="AS495" s="152">
        <f>AQ495+AR495</f>
        <v>1200</v>
      </c>
      <c r="AT495" s="152"/>
      <c r="AU495" s="152">
        <f t="shared" si="186"/>
        <v>1200</v>
      </c>
      <c r="AV495" s="152"/>
      <c r="AW495" s="152">
        <f t="shared" si="187"/>
        <v>1200</v>
      </c>
    </row>
    <row r="496" spans="1:49" ht="16.5" customHeight="1">
      <c r="A496" s="191"/>
      <c r="B496" s="209"/>
      <c r="C496" s="208">
        <v>4750</v>
      </c>
      <c r="D496" s="176" t="s">
        <v>316</v>
      </c>
      <c r="E496" s="170"/>
      <c r="F496" s="170"/>
      <c r="G496" s="170"/>
      <c r="H496" s="170"/>
      <c r="I496" s="170"/>
      <c r="J496" s="170"/>
      <c r="K496" s="170"/>
      <c r="L496" s="170"/>
      <c r="M496" s="170"/>
      <c r="N496" s="170"/>
      <c r="O496" s="170"/>
      <c r="P496" s="170"/>
      <c r="Q496" s="170"/>
      <c r="R496" s="170"/>
      <c r="S496" s="170"/>
      <c r="T496" s="170"/>
      <c r="U496" s="170"/>
      <c r="V496" s="170"/>
      <c r="W496" s="170"/>
      <c r="X496" s="222"/>
      <c r="Y496" s="211"/>
      <c r="Z496" s="170"/>
      <c r="AA496" s="170"/>
      <c r="AB496" s="170"/>
      <c r="AC496" s="170"/>
      <c r="AD496" s="170"/>
      <c r="AE496" s="170"/>
      <c r="AF496" s="170"/>
      <c r="AG496" s="170"/>
      <c r="AH496" s="170"/>
      <c r="AI496" s="170"/>
      <c r="AJ496" s="170"/>
      <c r="AK496" s="170"/>
      <c r="AL496" s="222"/>
      <c r="AM496" s="170">
        <v>0</v>
      </c>
      <c r="AN496" s="170">
        <v>700</v>
      </c>
      <c r="AO496" s="170">
        <v>700</v>
      </c>
      <c r="AP496" s="152"/>
      <c r="AQ496" s="152">
        <f>AO496+AP496</f>
        <v>700</v>
      </c>
      <c r="AR496" s="154"/>
      <c r="AS496" s="152">
        <f>AQ496+AR496</f>
        <v>700</v>
      </c>
      <c r="AT496" s="152"/>
      <c r="AU496" s="152">
        <f t="shared" si="186"/>
        <v>700</v>
      </c>
      <c r="AV496" s="152"/>
      <c r="AW496" s="152">
        <f t="shared" si="187"/>
        <v>700</v>
      </c>
    </row>
    <row r="497" spans="1:49" ht="16.5" customHeight="1">
      <c r="A497" s="193"/>
      <c r="B497" s="159" t="s">
        <v>478</v>
      </c>
      <c r="C497" s="160"/>
      <c r="D497" s="159"/>
      <c r="E497" s="161"/>
      <c r="F497" s="161"/>
      <c r="G497" s="161"/>
      <c r="H497" s="161"/>
      <c r="I497" s="161"/>
      <c r="J497" s="161"/>
      <c r="K497" s="161"/>
      <c r="L497" s="161"/>
      <c r="M497" s="161"/>
      <c r="N497" s="161"/>
      <c r="O497" s="161"/>
      <c r="P497" s="162"/>
      <c r="Q497" s="162"/>
      <c r="R497" s="162"/>
      <c r="S497" s="162"/>
      <c r="T497" s="162"/>
      <c r="U497" s="162"/>
      <c r="V497" s="162"/>
      <c r="W497" s="162">
        <f>SUM(W490:W496)</f>
        <v>50000</v>
      </c>
      <c r="X497" s="162"/>
      <c r="Y497" s="164">
        <f>W497+X497</f>
        <v>50000</v>
      </c>
      <c r="Z497" s="162"/>
      <c r="AA497" s="162">
        <f>Y497+Z497</f>
        <v>50000</v>
      </c>
      <c r="AB497" s="162"/>
      <c r="AC497" s="162">
        <f>AA497+AB497</f>
        <v>50000</v>
      </c>
      <c r="AD497" s="162"/>
      <c r="AE497" s="162">
        <f>AC497+AD497</f>
        <v>50000</v>
      </c>
      <c r="AF497" s="162"/>
      <c r="AG497" s="162">
        <f>AE497+AF497</f>
        <v>50000</v>
      </c>
      <c r="AH497" s="162"/>
      <c r="AI497" s="162">
        <f>AG497+AH497</f>
        <v>50000</v>
      </c>
      <c r="AJ497" s="162"/>
      <c r="AK497" s="162">
        <f>AI497+AJ497</f>
        <v>50000</v>
      </c>
      <c r="AL497" s="164">
        <f>SUM(AL489:AL496)</f>
        <v>0</v>
      </c>
      <c r="AM497" s="162">
        <f>AK497+AL497</f>
        <v>50000</v>
      </c>
      <c r="AN497" s="162">
        <f>SUM(AN489:AN496)</f>
        <v>15000</v>
      </c>
      <c r="AO497" s="162">
        <f>AM497+AN497</f>
        <v>65000</v>
      </c>
      <c r="AP497" s="162">
        <f>SUM(AP489:AP496)</f>
        <v>0</v>
      </c>
      <c r="AQ497" s="162">
        <f>SUM(AQ489:AQ496)</f>
        <v>65000</v>
      </c>
      <c r="AR497" s="164"/>
      <c r="AS497" s="162">
        <f>AQ497+AR497</f>
        <v>65000</v>
      </c>
      <c r="AT497" s="162" t="e">
        <f>SUM(#REF!)</f>
        <v>#REF!</v>
      </c>
      <c r="AU497" s="162">
        <f>SUM(AU489:AU496)</f>
        <v>65000</v>
      </c>
      <c r="AV497" s="162"/>
      <c r="AW497" s="162">
        <f t="shared" si="187"/>
        <v>65000</v>
      </c>
    </row>
    <row r="498" spans="1:49" ht="21.75" customHeight="1">
      <c r="A498" s="158" t="s">
        <v>228</v>
      </c>
      <c r="B498" s="159"/>
      <c r="C498" s="160"/>
      <c r="D498" s="159"/>
      <c r="E498" s="161" t="e">
        <f>E484+#REF!+E444+#REF!+E426+E401</f>
        <v>#REF!</v>
      </c>
      <c r="F498" s="161" t="e">
        <f>F484+#REF!+F444+#REF!+F426+F401</f>
        <v>#REF!</v>
      </c>
      <c r="G498" s="161" t="e">
        <f>G484+#REF!+G444+#REF!+G426+G401</f>
        <v>#REF!</v>
      </c>
      <c r="H498" s="161" t="e">
        <f>H484+#REF!+H444+#REF!+H426+H401</f>
        <v>#REF!</v>
      </c>
      <c r="I498" s="161" t="e">
        <f>I484+#REF!+I444+#REF!+I426+I401</f>
        <v>#REF!</v>
      </c>
      <c r="J498" s="161" t="e">
        <f>J484+#REF!+J444+#REF!+J426+J401</f>
        <v>#REF!</v>
      </c>
      <c r="K498" s="161" t="e">
        <f>K484+#REF!+K444+#REF!+K426+K401</f>
        <v>#REF!</v>
      </c>
      <c r="L498" s="161" t="e">
        <f>L484+#REF!+L444+#REF!+L426+L401</f>
        <v>#REF!</v>
      </c>
      <c r="M498" s="161" t="e">
        <f>M484+#REF!+M444+#REF!+M426+M401+M434</f>
        <v>#REF!</v>
      </c>
      <c r="N498" s="161" t="e">
        <f>N484+#REF!+N444+#REF!+N426+N401+N434</f>
        <v>#REF!</v>
      </c>
      <c r="O498" s="161" t="e">
        <f>O484+#REF!+O444+#REF!+O426+O401+O434</f>
        <v>#REF!</v>
      </c>
      <c r="P498" s="161" t="e">
        <f>P484+#REF!+P444+#REF!+P426+P401+P434</f>
        <v>#REF!</v>
      </c>
      <c r="Q498" s="161" t="e">
        <f>Q484+#REF!+Q444+#REF!+Q426+Q401+Q434</f>
        <v>#REF!</v>
      </c>
      <c r="R498" s="161" t="e">
        <f>R484+#REF!+R444+#REF!+R426+R401+R434</f>
        <v>#REF!</v>
      </c>
      <c r="S498" s="162" t="e">
        <f>Q498+R498</f>
        <v>#REF!</v>
      </c>
      <c r="T498" s="162" t="e">
        <f>T484+#REF!+T444+T434+#REF!+T426+T401</f>
        <v>#REF!</v>
      </c>
      <c r="U498" s="162" t="e">
        <f>U484+#REF!+U444+U434+#REF!+U426+U401</f>
        <v>#REF!</v>
      </c>
      <c r="V498" s="162" t="e">
        <f>V484+#REF!+V444+V434+#REF!+V426+V401</f>
        <v>#REF!</v>
      </c>
      <c r="W498" s="162" t="e">
        <f>W497+W484+W444+W434+#REF!+W426+W401</f>
        <v>#REF!</v>
      </c>
      <c r="X498" s="162"/>
      <c r="Y498" s="164">
        <f>Y497+Y484+Y444+Y434+Y426+Y401</f>
        <v>6635618</v>
      </c>
      <c r="Z498" s="162">
        <f>Z497+Z484+Z444+Z434+Z426+Z401</f>
        <v>0</v>
      </c>
      <c r="AA498" s="162">
        <f>Y498+Z498</f>
        <v>6635618</v>
      </c>
      <c r="AB498" s="162">
        <f>AB497+AB484+AB444+AB434+AB426+AB401</f>
        <v>9000</v>
      </c>
      <c r="AC498" s="162">
        <f>AC497+AC484+AC444+AC434+AC426+AC401</f>
        <v>6644618</v>
      </c>
      <c r="AD498" s="162"/>
      <c r="AE498" s="162">
        <f>AC498+AD498</f>
        <v>6644618</v>
      </c>
      <c r="AF498" s="162">
        <f>AF497+AF484+AF444+AF434+AF426+AF401</f>
        <v>121750</v>
      </c>
      <c r="AG498" s="162">
        <f>AG497+AG484+AG444+AG434+AG426+AG401</f>
        <v>6766368</v>
      </c>
      <c r="AH498" s="162"/>
      <c r="AI498" s="162">
        <f>AG498+AH498</f>
        <v>6766368</v>
      </c>
      <c r="AJ498" s="162">
        <f>AJ497+AJ484+AJ444+AJ434+AJ426+AJ401</f>
        <v>50000</v>
      </c>
      <c r="AK498" s="162">
        <f>AK497+AK484+AK444+AK434+AK426+AK401</f>
        <v>6816368</v>
      </c>
      <c r="AL498" s="164">
        <f>AL497+AL484+AL444+AL434+AL426+AL401</f>
        <v>40800</v>
      </c>
      <c r="AM498" s="162">
        <f>AK498+AL498</f>
        <v>6857168</v>
      </c>
      <c r="AN498" s="162">
        <f>AN497+AN484+AN444+AN434+AN426+AN401</f>
        <v>245000</v>
      </c>
      <c r="AO498" s="162">
        <f>AM498+AN498</f>
        <v>7102168</v>
      </c>
      <c r="AP498" s="162"/>
      <c r="AQ498" s="162">
        <f>AQ497+AQ484+AQ444+AQ434+AQ426+AQ401</f>
        <v>7102168</v>
      </c>
      <c r="AR498" s="164">
        <f>AR497+AR484+AR444+AR434+AR426+AR401+AR488</f>
        <v>196500</v>
      </c>
      <c r="AS498" s="162">
        <f>AS497+AS488+AS484+AS444+AS434+AS426+AS401</f>
        <v>7298668</v>
      </c>
      <c r="AT498" s="162" t="e">
        <f>AT497+AT484</f>
        <v>#REF!</v>
      </c>
      <c r="AU498" s="162">
        <f>AU497+AU488+AU484+AU444+AU434+AU426+AU401</f>
        <v>7626833</v>
      </c>
      <c r="AV498" s="162">
        <f>AV497+AV488+AV484+AV444+AV434+AV426+AV401</f>
        <v>310737</v>
      </c>
      <c r="AW498" s="162">
        <f t="shared" si="187"/>
        <v>7937570</v>
      </c>
    </row>
    <row r="499" spans="1:49" ht="17.25" customHeight="1">
      <c r="A499" s="166"/>
      <c r="B499" s="255">
        <v>85311</v>
      </c>
      <c r="C499" s="167"/>
      <c r="D499" s="155"/>
      <c r="E499" s="270"/>
      <c r="F499" s="270"/>
      <c r="G499" s="270"/>
      <c r="H499" s="270"/>
      <c r="I499" s="270"/>
      <c r="J499" s="270"/>
      <c r="K499" s="270"/>
      <c r="L499" s="270"/>
      <c r="M499" s="270"/>
      <c r="N499" s="270"/>
      <c r="O499" s="270"/>
      <c r="P499" s="270"/>
      <c r="Q499" s="270"/>
      <c r="R499" s="270"/>
      <c r="S499" s="270"/>
      <c r="T499" s="270"/>
      <c r="U499" s="270"/>
      <c r="V499" s="270"/>
      <c r="W499" s="270"/>
      <c r="X499" s="154"/>
      <c r="Y499" s="157"/>
      <c r="Z499" s="152"/>
      <c r="AA499" s="152"/>
      <c r="AB499" s="152"/>
      <c r="AC499" s="152"/>
      <c r="AD499" s="152"/>
      <c r="AE499" s="152"/>
      <c r="AF499" s="152"/>
      <c r="AG499" s="152"/>
      <c r="AH499" s="152"/>
      <c r="AI499" s="152"/>
      <c r="AJ499" s="152"/>
      <c r="AK499" s="152"/>
      <c r="AL499" s="154"/>
      <c r="AM499" s="152"/>
      <c r="AN499" s="152"/>
      <c r="AO499" s="152"/>
      <c r="AP499" s="152"/>
      <c r="AQ499" s="152"/>
      <c r="AR499" s="154"/>
      <c r="AS499" s="152"/>
      <c r="AT499" s="152"/>
      <c r="AU499" s="152"/>
      <c r="AV499" s="152"/>
      <c r="AW499" s="152"/>
    </row>
    <row r="500" spans="1:49" ht="17.25" customHeight="1">
      <c r="A500" s="191"/>
      <c r="B500" s="209" t="s">
        <v>479</v>
      </c>
      <c r="C500" s="228">
        <v>2580</v>
      </c>
      <c r="D500" s="150" t="s">
        <v>480</v>
      </c>
      <c r="E500" s="181"/>
      <c r="F500" s="181"/>
      <c r="G500" s="181"/>
      <c r="H500" s="181"/>
      <c r="I500" s="181"/>
      <c r="J500" s="181"/>
      <c r="K500" s="181"/>
      <c r="L500" s="181"/>
      <c r="M500" s="181"/>
      <c r="N500" s="181"/>
      <c r="O500" s="181"/>
      <c r="P500" s="181"/>
      <c r="Q500" s="181"/>
      <c r="R500" s="181"/>
      <c r="S500" s="181"/>
      <c r="T500" s="181"/>
      <c r="U500" s="181"/>
      <c r="V500" s="181"/>
      <c r="W500" s="181">
        <v>0</v>
      </c>
      <c r="X500" s="152">
        <v>85850</v>
      </c>
      <c r="Y500" s="157">
        <f>W500+X500</f>
        <v>85850</v>
      </c>
      <c r="Z500" s="152"/>
      <c r="AA500" s="152">
        <f>Y500+Z500</f>
        <v>85850</v>
      </c>
      <c r="AB500" s="152">
        <v>9574</v>
      </c>
      <c r="AC500" s="152">
        <f>AA500+AB500</f>
        <v>95424</v>
      </c>
      <c r="AD500" s="152"/>
      <c r="AE500" s="152">
        <f>AC500+AD500</f>
        <v>95424</v>
      </c>
      <c r="AF500" s="152"/>
      <c r="AG500" s="152">
        <f>AE500+AF500</f>
        <v>95424</v>
      </c>
      <c r="AH500" s="152"/>
      <c r="AI500" s="152">
        <f aca="true" t="shared" si="189" ref="AI500:AI563">AG500+AH500</f>
        <v>95424</v>
      </c>
      <c r="AJ500" s="152"/>
      <c r="AK500" s="152">
        <f>AI500+AJ500</f>
        <v>95424</v>
      </c>
      <c r="AL500" s="154"/>
      <c r="AM500" s="152">
        <f>AK500+AL500</f>
        <v>95424</v>
      </c>
      <c r="AN500" s="152"/>
      <c r="AO500" s="152">
        <f>AM500+AN500</f>
        <v>95424</v>
      </c>
      <c r="AP500" s="152"/>
      <c r="AQ500" s="152">
        <f>AO500+AP500</f>
        <v>95424</v>
      </c>
      <c r="AR500" s="154"/>
      <c r="AS500" s="152">
        <f>AQ500+AR500</f>
        <v>95424</v>
      </c>
      <c r="AT500" s="152"/>
      <c r="AU500" s="152">
        <f t="shared" si="186"/>
        <v>95424</v>
      </c>
      <c r="AV500" s="152">
        <v>11693</v>
      </c>
      <c r="AW500" s="152">
        <f t="shared" si="187"/>
        <v>107117</v>
      </c>
    </row>
    <row r="501" spans="1:49" ht="17.25" customHeight="1">
      <c r="A501" s="191"/>
      <c r="B501" s="209" t="s">
        <v>481</v>
      </c>
      <c r="C501" s="228"/>
      <c r="D501" s="150" t="s">
        <v>482</v>
      </c>
      <c r="E501" s="181"/>
      <c r="F501" s="181"/>
      <c r="G501" s="181"/>
      <c r="H501" s="181"/>
      <c r="I501" s="181"/>
      <c r="J501" s="181"/>
      <c r="K501" s="181"/>
      <c r="L501" s="181"/>
      <c r="M501" s="181"/>
      <c r="N501" s="181"/>
      <c r="O501" s="181"/>
      <c r="P501" s="181"/>
      <c r="Q501" s="181"/>
      <c r="R501" s="181"/>
      <c r="S501" s="181"/>
      <c r="T501" s="181"/>
      <c r="U501" s="181"/>
      <c r="V501" s="181"/>
      <c r="W501" s="181"/>
      <c r="X501" s="152"/>
      <c r="Y501" s="157"/>
      <c r="Z501" s="152"/>
      <c r="AA501" s="152"/>
      <c r="AB501" s="152"/>
      <c r="AC501" s="152"/>
      <c r="AD501" s="152"/>
      <c r="AE501" s="152"/>
      <c r="AF501" s="152"/>
      <c r="AG501" s="152"/>
      <c r="AH501" s="152"/>
      <c r="AI501" s="152"/>
      <c r="AJ501" s="152"/>
      <c r="AK501" s="152"/>
      <c r="AL501" s="154"/>
      <c r="AM501" s="152"/>
      <c r="AN501" s="152"/>
      <c r="AO501" s="152"/>
      <c r="AP501" s="152"/>
      <c r="AQ501" s="152"/>
      <c r="AR501" s="154"/>
      <c r="AS501" s="152"/>
      <c r="AT501" s="150"/>
      <c r="AU501" s="152"/>
      <c r="AV501" s="152"/>
      <c r="AW501" s="152"/>
    </row>
    <row r="502" spans="1:49" ht="17.25" customHeight="1">
      <c r="A502" s="191"/>
      <c r="B502" s="234" t="s">
        <v>483</v>
      </c>
      <c r="C502" s="235"/>
      <c r="D502" s="246"/>
      <c r="E502" s="185"/>
      <c r="F502" s="185"/>
      <c r="G502" s="185"/>
      <c r="H502" s="185"/>
      <c r="I502" s="185"/>
      <c r="J502" s="185"/>
      <c r="K502" s="185"/>
      <c r="L502" s="185"/>
      <c r="M502" s="185"/>
      <c r="N502" s="185"/>
      <c r="O502" s="185"/>
      <c r="P502" s="185"/>
      <c r="Q502" s="185"/>
      <c r="R502" s="185"/>
      <c r="S502" s="243"/>
      <c r="T502" s="243"/>
      <c r="U502" s="243"/>
      <c r="V502" s="243"/>
      <c r="W502" s="243">
        <v>85850</v>
      </c>
      <c r="X502" s="162">
        <f>SUM(X499:X501)</f>
        <v>85850</v>
      </c>
      <c r="Y502" s="164">
        <f>SUM(Y500:Y501)</f>
        <v>85850</v>
      </c>
      <c r="Z502" s="162"/>
      <c r="AA502" s="162">
        <f aca="true" t="shared" si="190" ref="AA502:AA565">Y502+Z502</f>
        <v>85850</v>
      </c>
      <c r="AB502" s="162">
        <v>9574</v>
      </c>
      <c r="AC502" s="162">
        <f aca="true" t="shared" si="191" ref="AC502:AC565">AA502+AB502</f>
        <v>95424</v>
      </c>
      <c r="AD502" s="162"/>
      <c r="AE502" s="162">
        <f aca="true" t="shared" si="192" ref="AE502:AE565">AC502+AD502</f>
        <v>95424</v>
      </c>
      <c r="AF502" s="162"/>
      <c r="AG502" s="162">
        <f aca="true" t="shared" si="193" ref="AG502:AG565">AE502+AF502</f>
        <v>95424</v>
      </c>
      <c r="AH502" s="162"/>
      <c r="AI502" s="162">
        <f t="shared" si="189"/>
        <v>95424</v>
      </c>
      <c r="AJ502" s="162"/>
      <c r="AK502" s="162">
        <f aca="true" t="shared" si="194" ref="AK502:AK565">AI502+AJ502</f>
        <v>95424</v>
      </c>
      <c r="AL502" s="164"/>
      <c r="AM502" s="162">
        <f aca="true" t="shared" si="195" ref="AM502:AM565">AK502+AL502</f>
        <v>95424</v>
      </c>
      <c r="AN502" s="162"/>
      <c r="AO502" s="162">
        <f aca="true" t="shared" si="196" ref="AO502:AO565">AM502+AN502</f>
        <v>95424</v>
      </c>
      <c r="AP502" s="162"/>
      <c r="AQ502" s="162">
        <f>AO502+AP502</f>
        <v>95424</v>
      </c>
      <c r="AR502" s="164"/>
      <c r="AS502" s="162">
        <f>AQ502+AR502</f>
        <v>95424</v>
      </c>
      <c r="AT502" s="163"/>
      <c r="AU502" s="162">
        <f t="shared" si="186"/>
        <v>95424</v>
      </c>
      <c r="AV502" s="162">
        <f>AV500</f>
        <v>11693</v>
      </c>
      <c r="AW502" s="162">
        <f t="shared" si="187"/>
        <v>107117</v>
      </c>
    </row>
    <row r="503" spans="1:49" ht="16.5" customHeight="1">
      <c r="A503" s="149"/>
      <c r="B503" s="197">
        <v>85321</v>
      </c>
      <c r="C503" s="167">
        <v>4010</v>
      </c>
      <c r="D503" s="318" t="s">
        <v>294</v>
      </c>
      <c r="E503" s="153">
        <v>102220</v>
      </c>
      <c r="F503" s="153"/>
      <c r="G503" s="153">
        <f>E503+F503</f>
        <v>102220</v>
      </c>
      <c r="H503" s="153"/>
      <c r="I503" s="153">
        <f>G503+H503</f>
        <v>102220</v>
      </c>
      <c r="J503" s="153"/>
      <c r="K503" s="153">
        <f>I503+J503</f>
        <v>102220</v>
      </c>
      <c r="L503" s="153"/>
      <c r="M503" s="153">
        <f>K503+L503</f>
        <v>102220</v>
      </c>
      <c r="N503" s="153"/>
      <c r="O503" s="153">
        <f aca="true" t="shared" si="197" ref="O503:O510">M503+N503</f>
        <v>102220</v>
      </c>
      <c r="P503" s="153">
        <v>10780</v>
      </c>
      <c r="Q503" s="153">
        <f aca="true" t="shared" si="198" ref="Q503:Q510">O503+P503</f>
        <v>113000</v>
      </c>
      <c r="R503" s="153"/>
      <c r="S503" s="153">
        <f aca="true" t="shared" si="199" ref="S503:S510">Q503+R503</f>
        <v>113000</v>
      </c>
      <c r="T503" s="153"/>
      <c r="U503" s="153">
        <f aca="true" t="shared" si="200" ref="U503:U510">S503+T503</f>
        <v>113000</v>
      </c>
      <c r="V503" s="153"/>
      <c r="W503" s="153">
        <v>141090</v>
      </c>
      <c r="X503" s="154"/>
      <c r="Y503" s="157">
        <f aca="true" t="shared" si="201" ref="Y503:Y566">W503+X503</f>
        <v>141090</v>
      </c>
      <c r="Z503" s="152"/>
      <c r="AA503" s="152">
        <f t="shared" si="190"/>
        <v>141090</v>
      </c>
      <c r="AB503" s="152"/>
      <c r="AC503" s="152">
        <f t="shared" si="191"/>
        <v>141090</v>
      </c>
      <c r="AD503" s="152"/>
      <c r="AE503" s="152">
        <f t="shared" si="192"/>
        <v>141090</v>
      </c>
      <c r="AF503" s="152">
        <v>8521</v>
      </c>
      <c r="AG503" s="152">
        <f t="shared" si="193"/>
        <v>149611</v>
      </c>
      <c r="AH503" s="152"/>
      <c r="AI503" s="152">
        <f t="shared" si="189"/>
        <v>149611</v>
      </c>
      <c r="AJ503" s="152"/>
      <c r="AK503" s="152">
        <f t="shared" si="194"/>
        <v>149611</v>
      </c>
      <c r="AL503" s="154"/>
      <c r="AM503" s="152">
        <f t="shared" si="195"/>
        <v>149611</v>
      </c>
      <c r="AN503" s="152"/>
      <c r="AO503" s="152">
        <f t="shared" si="196"/>
        <v>149611</v>
      </c>
      <c r="AP503" s="175"/>
      <c r="AQ503" s="152">
        <f>AO503+AP503</f>
        <v>149611</v>
      </c>
      <c r="AR503" s="154"/>
      <c r="AS503" s="152">
        <f>AQ503+AR503</f>
        <v>149611</v>
      </c>
      <c r="AT503" s="150"/>
      <c r="AU503" s="152">
        <f t="shared" si="186"/>
        <v>149611</v>
      </c>
      <c r="AV503" s="152"/>
      <c r="AW503" s="152">
        <f t="shared" si="187"/>
        <v>149611</v>
      </c>
    </row>
    <row r="504" spans="1:49" ht="16.5" customHeight="1">
      <c r="A504" s="156"/>
      <c r="B504" s="174" t="s">
        <v>484</v>
      </c>
      <c r="C504" s="149">
        <v>4040</v>
      </c>
      <c r="D504" s="319" t="s">
        <v>470</v>
      </c>
      <c r="E504" s="152">
        <v>7944</v>
      </c>
      <c r="F504" s="152"/>
      <c r="G504" s="152">
        <f aca="true" t="shared" si="202" ref="G504:G516">E504+F504</f>
        <v>7944</v>
      </c>
      <c r="H504" s="152"/>
      <c r="I504" s="152">
        <f aca="true" t="shared" si="203" ref="I504:I516">G504+H504</f>
        <v>7944</v>
      </c>
      <c r="J504" s="152"/>
      <c r="K504" s="152">
        <f aca="true" t="shared" si="204" ref="K504:K516">I504+J504</f>
        <v>7944</v>
      </c>
      <c r="L504" s="152"/>
      <c r="M504" s="152">
        <f aca="true" t="shared" si="205" ref="M504:M516">K504+L504</f>
        <v>7944</v>
      </c>
      <c r="N504" s="152"/>
      <c r="O504" s="152">
        <f t="shared" si="197"/>
        <v>7944</v>
      </c>
      <c r="P504" s="152">
        <v>-221</v>
      </c>
      <c r="Q504" s="152">
        <f t="shared" si="198"/>
        <v>7723</v>
      </c>
      <c r="R504" s="152"/>
      <c r="S504" s="152">
        <f t="shared" si="199"/>
        <v>7723</v>
      </c>
      <c r="T504" s="152"/>
      <c r="U504" s="152">
        <f t="shared" si="200"/>
        <v>7723</v>
      </c>
      <c r="V504" s="152"/>
      <c r="W504" s="152">
        <v>10409</v>
      </c>
      <c r="X504" s="154"/>
      <c r="Y504" s="157">
        <f t="shared" si="201"/>
        <v>10409</v>
      </c>
      <c r="Z504" s="152"/>
      <c r="AA504" s="152">
        <f t="shared" si="190"/>
        <v>10409</v>
      </c>
      <c r="AB504" s="152"/>
      <c r="AC504" s="152">
        <f t="shared" si="191"/>
        <v>10409</v>
      </c>
      <c r="AD504" s="152"/>
      <c r="AE504" s="152">
        <f t="shared" si="192"/>
        <v>10409</v>
      </c>
      <c r="AF504" s="152"/>
      <c r="AG504" s="152">
        <f t="shared" si="193"/>
        <v>10409</v>
      </c>
      <c r="AH504" s="152"/>
      <c r="AI504" s="152">
        <f t="shared" si="189"/>
        <v>10409</v>
      </c>
      <c r="AJ504" s="152"/>
      <c r="AK504" s="152">
        <f t="shared" si="194"/>
        <v>10409</v>
      </c>
      <c r="AL504" s="154"/>
      <c r="AM504" s="152">
        <f t="shared" si="195"/>
        <v>10409</v>
      </c>
      <c r="AN504" s="152">
        <v>-41</v>
      </c>
      <c r="AO504" s="152">
        <f t="shared" si="196"/>
        <v>10368</v>
      </c>
      <c r="AP504" s="175"/>
      <c r="AQ504" s="152">
        <f>AO504+AP504</f>
        <v>10368</v>
      </c>
      <c r="AR504" s="154"/>
      <c r="AS504" s="152">
        <f>AQ504+AR504</f>
        <v>10368</v>
      </c>
      <c r="AT504" s="150"/>
      <c r="AU504" s="152">
        <f t="shared" si="186"/>
        <v>10368</v>
      </c>
      <c r="AV504" s="152"/>
      <c r="AW504" s="152">
        <f t="shared" si="187"/>
        <v>10368</v>
      </c>
    </row>
    <row r="505" spans="1:49" ht="16.5" customHeight="1">
      <c r="A505" s="156"/>
      <c r="B505" s="174" t="s">
        <v>485</v>
      </c>
      <c r="C505" s="149">
        <v>4110</v>
      </c>
      <c r="D505" s="319" t="s">
        <v>297</v>
      </c>
      <c r="E505" s="152">
        <v>19532</v>
      </c>
      <c r="F505" s="152"/>
      <c r="G505" s="152">
        <f t="shared" si="202"/>
        <v>19532</v>
      </c>
      <c r="H505" s="152"/>
      <c r="I505" s="152">
        <f t="shared" si="203"/>
        <v>19532</v>
      </c>
      <c r="J505" s="152"/>
      <c r="K505" s="152">
        <f t="shared" si="204"/>
        <v>19532</v>
      </c>
      <c r="L505" s="152"/>
      <c r="M505" s="152">
        <f t="shared" si="205"/>
        <v>19532</v>
      </c>
      <c r="N505" s="152"/>
      <c r="O505" s="152">
        <f t="shared" si="197"/>
        <v>19532</v>
      </c>
      <c r="P505" s="152"/>
      <c r="Q505" s="152">
        <f t="shared" si="198"/>
        <v>19532</v>
      </c>
      <c r="R505" s="152"/>
      <c r="S505" s="152">
        <f t="shared" si="199"/>
        <v>19532</v>
      </c>
      <c r="T505" s="152">
        <v>-1532</v>
      </c>
      <c r="U505" s="152">
        <f t="shared" si="200"/>
        <v>18000</v>
      </c>
      <c r="V505" s="152"/>
      <c r="W505" s="152">
        <v>25165</v>
      </c>
      <c r="X505" s="154"/>
      <c r="Y505" s="157">
        <f t="shared" si="201"/>
        <v>25165</v>
      </c>
      <c r="Z505" s="152"/>
      <c r="AA505" s="152">
        <f t="shared" si="190"/>
        <v>25165</v>
      </c>
      <c r="AB505" s="152"/>
      <c r="AC505" s="152">
        <f t="shared" si="191"/>
        <v>25165</v>
      </c>
      <c r="AD505" s="152"/>
      <c r="AE505" s="152">
        <f t="shared" si="192"/>
        <v>25165</v>
      </c>
      <c r="AF505" s="152">
        <v>1283</v>
      </c>
      <c r="AG505" s="152">
        <f t="shared" si="193"/>
        <v>26448</v>
      </c>
      <c r="AH505" s="152"/>
      <c r="AI505" s="152">
        <f t="shared" si="189"/>
        <v>26448</v>
      </c>
      <c r="AJ505" s="152"/>
      <c r="AK505" s="152">
        <f t="shared" si="194"/>
        <v>26448</v>
      </c>
      <c r="AL505" s="154"/>
      <c r="AM505" s="152">
        <f t="shared" si="195"/>
        <v>26448</v>
      </c>
      <c r="AN505" s="152">
        <v>-1448</v>
      </c>
      <c r="AO505" s="152">
        <f t="shared" si="196"/>
        <v>25000</v>
      </c>
      <c r="AP505" s="175"/>
      <c r="AQ505" s="152">
        <f aca="true" t="shared" si="206" ref="AQ505:AQ568">AO505+AP505</f>
        <v>25000</v>
      </c>
      <c r="AR505" s="154"/>
      <c r="AS505" s="152">
        <f aca="true" t="shared" si="207" ref="AS505:AS568">AQ505+AR505</f>
        <v>25000</v>
      </c>
      <c r="AT505" s="150"/>
      <c r="AU505" s="152">
        <f t="shared" si="186"/>
        <v>25000</v>
      </c>
      <c r="AV505" s="152"/>
      <c r="AW505" s="152">
        <f t="shared" si="187"/>
        <v>25000</v>
      </c>
    </row>
    <row r="506" spans="1:49" ht="16.5" customHeight="1">
      <c r="A506" s="320"/>
      <c r="B506" s="321"/>
      <c r="C506" s="322">
        <v>4120</v>
      </c>
      <c r="D506" s="323" t="s">
        <v>298</v>
      </c>
      <c r="E506" s="152">
        <v>2700</v>
      </c>
      <c r="F506" s="152"/>
      <c r="G506" s="152">
        <f t="shared" si="202"/>
        <v>2700</v>
      </c>
      <c r="H506" s="152"/>
      <c r="I506" s="152">
        <f t="shared" si="203"/>
        <v>2700</v>
      </c>
      <c r="J506" s="152"/>
      <c r="K506" s="152">
        <f t="shared" si="204"/>
        <v>2700</v>
      </c>
      <c r="L506" s="152"/>
      <c r="M506" s="152">
        <f t="shared" si="205"/>
        <v>2700</v>
      </c>
      <c r="N506" s="152"/>
      <c r="O506" s="152">
        <f t="shared" si="197"/>
        <v>2700</v>
      </c>
      <c r="P506" s="152"/>
      <c r="Q506" s="152">
        <f t="shared" si="198"/>
        <v>2700</v>
      </c>
      <c r="R506" s="152"/>
      <c r="S506" s="152">
        <f t="shared" si="199"/>
        <v>2700</v>
      </c>
      <c r="T506" s="152">
        <v>600</v>
      </c>
      <c r="U506" s="152">
        <f t="shared" si="200"/>
        <v>3300</v>
      </c>
      <c r="V506" s="152"/>
      <c r="W506" s="152">
        <v>3477</v>
      </c>
      <c r="X506" s="154"/>
      <c r="Y506" s="157">
        <f t="shared" si="201"/>
        <v>3477</v>
      </c>
      <c r="Z506" s="152"/>
      <c r="AA506" s="152">
        <f t="shared" si="190"/>
        <v>3477</v>
      </c>
      <c r="AB506" s="152"/>
      <c r="AC506" s="152">
        <f t="shared" si="191"/>
        <v>3477</v>
      </c>
      <c r="AD506" s="152"/>
      <c r="AE506" s="152">
        <f t="shared" si="192"/>
        <v>3477</v>
      </c>
      <c r="AF506" s="152">
        <v>196</v>
      </c>
      <c r="AG506" s="152">
        <f t="shared" si="193"/>
        <v>3673</v>
      </c>
      <c r="AH506" s="152"/>
      <c r="AI506" s="152">
        <f t="shared" si="189"/>
        <v>3673</v>
      </c>
      <c r="AJ506" s="152"/>
      <c r="AK506" s="152">
        <f t="shared" si="194"/>
        <v>3673</v>
      </c>
      <c r="AL506" s="154"/>
      <c r="AM506" s="152">
        <f t="shared" si="195"/>
        <v>3673</v>
      </c>
      <c r="AN506" s="152"/>
      <c r="AO506" s="152">
        <f t="shared" si="196"/>
        <v>3673</v>
      </c>
      <c r="AP506" s="175"/>
      <c r="AQ506" s="152">
        <f t="shared" si="206"/>
        <v>3673</v>
      </c>
      <c r="AR506" s="154"/>
      <c r="AS506" s="152">
        <f t="shared" si="207"/>
        <v>3673</v>
      </c>
      <c r="AT506" s="150"/>
      <c r="AU506" s="152">
        <f t="shared" si="186"/>
        <v>3673</v>
      </c>
      <c r="AV506" s="152"/>
      <c r="AW506" s="152">
        <f t="shared" si="187"/>
        <v>3673</v>
      </c>
    </row>
    <row r="507" spans="1:49" ht="16.5" customHeight="1">
      <c r="A507" s="320"/>
      <c r="B507" s="321"/>
      <c r="C507" s="322">
        <v>4170</v>
      </c>
      <c r="D507" s="323" t="s">
        <v>486</v>
      </c>
      <c r="E507" s="152"/>
      <c r="F507" s="152">
        <v>70000</v>
      </c>
      <c r="G507" s="152">
        <f t="shared" si="202"/>
        <v>70000</v>
      </c>
      <c r="H507" s="152"/>
      <c r="I507" s="152">
        <f t="shared" si="203"/>
        <v>70000</v>
      </c>
      <c r="J507" s="152"/>
      <c r="K507" s="152">
        <f t="shared" si="204"/>
        <v>70000</v>
      </c>
      <c r="L507" s="152"/>
      <c r="M507" s="152">
        <f t="shared" si="205"/>
        <v>70000</v>
      </c>
      <c r="N507" s="152"/>
      <c r="O507" s="152">
        <f t="shared" si="197"/>
        <v>70000</v>
      </c>
      <c r="P507" s="152">
        <v>-10000</v>
      </c>
      <c r="Q507" s="152">
        <f t="shared" si="198"/>
        <v>60000</v>
      </c>
      <c r="R507" s="152">
        <v>5500</v>
      </c>
      <c r="S507" s="152">
        <f t="shared" si="199"/>
        <v>65500</v>
      </c>
      <c r="T507" s="152">
        <v>8448</v>
      </c>
      <c r="U507" s="152">
        <f t="shared" si="200"/>
        <v>73948</v>
      </c>
      <c r="V507" s="152"/>
      <c r="W507" s="152">
        <v>67000</v>
      </c>
      <c r="X507" s="154"/>
      <c r="Y507" s="157">
        <f t="shared" si="201"/>
        <v>67000</v>
      </c>
      <c r="Z507" s="152"/>
      <c r="AA507" s="152">
        <f t="shared" si="190"/>
        <v>67000</v>
      </c>
      <c r="AB507" s="152"/>
      <c r="AC507" s="152">
        <f t="shared" si="191"/>
        <v>67000</v>
      </c>
      <c r="AD507" s="152"/>
      <c r="AE507" s="152">
        <f t="shared" si="192"/>
        <v>67000</v>
      </c>
      <c r="AF507" s="152"/>
      <c r="AG507" s="152">
        <f t="shared" si="193"/>
        <v>67000</v>
      </c>
      <c r="AH507" s="152"/>
      <c r="AI507" s="152">
        <f t="shared" si="189"/>
        <v>67000</v>
      </c>
      <c r="AJ507" s="152"/>
      <c r="AK507" s="152">
        <f t="shared" si="194"/>
        <v>67000</v>
      </c>
      <c r="AL507" s="154"/>
      <c r="AM507" s="152">
        <f t="shared" si="195"/>
        <v>67000</v>
      </c>
      <c r="AN507" s="152"/>
      <c r="AO507" s="152">
        <f t="shared" si="196"/>
        <v>67000</v>
      </c>
      <c r="AP507" s="175"/>
      <c r="AQ507" s="152">
        <f t="shared" si="206"/>
        <v>67000</v>
      </c>
      <c r="AR507" s="154"/>
      <c r="AS507" s="152">
        <f t="shared" si="207"/>
        <v>67000</v>
      </c>
      <c r="AT507" s="150"/>
      <c r="AU507" s="152">
        <f t="shared" si="186"/>
        <v>67000</v>
      </c>
      <c r="AV507" s="152"/>
      <c r="AW507" s="152">
        <f t="shared" si="187"/>
        <v>67000</v>
      </c>
    </row>
    <row r="508" spans="1:49" ht="16.5" customHeight="1">
      <c r="A508" s="320"/>
      <c r="B508" s="321"/>
      <c r="C508" s="324">
        <v>4210</v>
      </c>
      <c r="D508" s="325" t="s">
        <v>300</v>
      </c>
      <c r="E508" s="152">
        <v>20000</v>
      </c>
      <c r="F508" s="152">
        <v>-10000</v>
      </c>
      <c r="G508" s="152">
        <f t="shared" si="202"/>
        <v>10000</v>
      </c>
      <c r="H508" s="152"/>
      <c r="I508" s="152">
        <f t="shared" si="203"/>
        <v>10000</v>
      </c>
      <c r="J508" s="152"/>
      <c r="K508" s="152">
        <f t="shared" si="204"/>
        <v>10000</v>
      </c>
      <c r="L508" s="152"/>
      <c r="M508" s="152">
        <f t="shared" si="205"/>
        <v>10000</v>
      </c>
      <c r="N508" s="152"/>
      <c r="O508" s="152">
        <f t="shared" si="197"/>
        <v>10000</v>
      </c>
      <c r="P508" s="152"/>
      <c r="Q508" s="152">
        <f t="shared" si="198"/>
        <v>10000</v>
      </c>
      <c r="R508" s="152"/>
      <c r="S508" s="152">
        <f t="shared" si="199"/>
        <v>10000</v>
      </c>
      <c r="T508" s="152">
        <v>3000</v>
      </c>
      <c r="U508" s="152">
        <f t="shared" si="200"/>
        <v>13000</v>
      </c>
      <c r="V508" s="152"/>
      <c r="W508" s="152">
        <v>6000</v>
      </c>
      <c r="X508" s="154"/>
      <c r="Y508" s="157">
        <f t="shared" si="201"/>
        <v>6000</v>
      </c>
      <c r="Z508" s="152"/>
      <c r="AA508" s="152">
        <f t="shared" si="190"/>
        <v>6000</v>
      </c>
      <c r="AB508" s="152"/>
      <c r="AC508" s="152">
        <f t="shared" si="191"/>
        <v>6000</v>
      </c>
      <c r="AD508" s="152"/>
      <c r="AE508" s="152">
        <f t="shared" si="192"/>
        <v>6000</v>
      </c>
      <c r="AF508" s="152">
        <v>3800</v>
      </c>
      <c r="AG508" s="152">
        <f t="shared" si="193"/>
        <v>9800</v>
      </c>
      <c r="AH508" s="152"/>
      <c r="AI508" s="152">
        <f t="shared" si="189"/>
        <v>9800</v>
      </c>
      <c r="AJ508" s="152"/>
      <c r="AK508" s="152">
        <f t="shared" si="194"/>
        <v>9800</v>
      </c>
      <c r="AL508" s="154">
        <v>-778</v>
      </c>
      <c r="AM508" s="152">
        <f t="shared" si="195"/>
        <v>9022</v>
      </c>
      <c r="AN508" s="152">
        <v>-1000</v>
      </c>
      <c r="AO508" s="152">
        <f t="shared" si="196"/>
        <v>8022</v>
      </c>
      <c r="AP508" s="175"/>
      <c r="AQ508" s="152">
        <f t="shared" si="206"/>
        <v>8022</v>
      </c>
      <c r="AR508" s="154">
        <v>5000</v>
      </c>
      <c r="AS508" s="152">
        <f t="shared" si="207"/>
        <v>13022</v>
      </c>
      <c r="AT508" s="150"/>
      <c r="AU508" s="152">
        <f t="shared" si="186"/>
        <v>13022</v>
      </c>
      <c r="AV508" s="152"/>
      <c r="AW508" s="152">
        <f t="shared" si="187"/>
        <v>13022</v>
      </c>
    </row>
    <row r="509" spans="1:49" ht="16.5" customHeight="1">
      <c r="A509" s="320"/>
      <c r="B509" s="321"/>
      <c r="C509" s="324">
        <v>4260</v>
      </c>
      <c r="D509" s="325" t="s">
        <v>302</v>
      </c>
      <c r="E509" s="152">
        <v>18000</v>
      </c>
      <c r="F509" s="152"/>
      <c r="G509" s="152">
        <f t="shared" si="202"/>
        <v>18000</v>
      </c>
      <c r="H509" s="152"/>
      <c r="I509" s="152">
        <f t="shared" si="203"/>
        <v>18000</v>
      </c>
      <c r="J509" s="152"/>
      <c r="K509" s="152">
        <f t="shared" si="204"/>
        <v>18000</v>
      </c>
      <c r="L509" s="152"/>
      <c r="M509" s="152">
        <f t="shared" si="205"/>
        <v>18000</v>
      </c>
      <c r="N509" s="152"/>
      <c r="O509" s="152">
        <f t="shared" si="197"/>
        <v>18000</v>
      </c>
      <c r="P509" s="152"/>
      <c r="Q509" s="152">
        <f t="shared" si="198"/>
        <v>18000</v>
      </c>
      <c r="R509" s="152"/>
      <c r="S509" s="152">
        <f t="shared" si="199"/>
        <v>18000</v>
      </c>
      <c r="T509" s="152">
        <v>-6000</v>
      </c>
      <c r="U509" s="152">
        <f t="shared" si="200"/>
        <v>12000</v>
      </c>
      <c r="V509" s="152"/>
      <c r="W509" s="152">
        <v>7000</v>
      </c>
      <c r="X509" s="154"/>
      <c r="Y509" s="157">
        <f t="shared" si="201"/>
        <v>7000</v>
      </c>
      <c r="Z509" s="152"/>
      <c r="AA509" s="152">
        <f t="shared" si="190"/>
        <v>7000</v>
      </c>
      <c r="AB509" s="152"/>
      <c r="AC509" s="152">
        <f t="shared" si="191"/>
        <v>7000</v>
      </c>
      <c r="AD509" s="152"/>
      <c r="AE509" s="152">
        <f t="shared" si="192"/>
        <v>7000</v>
      </c>
      <c r="AF509" s="152"/>
      <c r="AG509" s="152">
        <f t="shared" si="193"/>
        <v>7000</v>
      </c>
      <c r="AH509" s="152"/>
      <c r="AI509" s="152">
        <f t="shared" si="189"/>
        <v>7000</v>
      </c>
      <c r="AJ509" s="152"/>
      <c r="AK509" s="152">
        <f t="shared" si="194"/>
        <v>7000</v>
      </c>
      <c r="AL509" s="154"/>
      <c r="AM509" s="152">
        <f t="shared" si="195"/>
        <v>7000</v>
      </c>
      <c r="AN509" s="152"/>
      <c r="AO509" s="152">
        <f t="shared" si="196"/>
        <v>7000</v>
      </c>
      <c r="AP509" s="175">
        <v>700</v>
      </c>
      <c r="AQ509" s="152">
        <f t="shared" si="206"/>
        <v>7700</v>
      </c>
      <c r="AR509" s="154"/>
      <c r="AS509" s="152">
        <f t="shared" si="207"/>
        <v>7700</v>
      </c>
      <c r="AT509" s="150"/>
      <c r="AU509" s="152">
        <f t="shared" si="186"/>
        <v>7700</v>
      </c>
      <c r="AV509" s="152"/>
      <c r="AW509" s="152">
        <f t="shared" si="187"/>
        <v>7700</v>
      </c>
    </row>
    <row r="510" spans="1:49" ht="16.5" customHeight="1">
      <c r="A510" s="320"/>
      <c r="B510" s="321"/>
      <c r="C510" s="324">
        <v>4270</v>
      </c>
      <c r="D510" s="325" t="s">
        <v>303</v>
      </c>
      <c r="E510" s="152">
        <v>8000</v>
      </c>
      <c r="F510" s="152">
        <v>-4000</v>
      </c>
      <c r="G510" s="152">
        <f t="shared" si="202"/>
        <v>4000</v>
      </c>
      <c r="H510" s="152"/>
      <c r="I510" s="152">
        <f t="shared" si="203"/>
        <v>4000</v>
      </c>
      <c r="J510" s="152"/>
      <c r="K510" s="152">
        <f t="shared" si="204"/>
        <v>4000</v>
      </c>
      <c r="L510" s="152">
        <v>2000</v>
      </c>
      <c r="M510" s="152">
        <f t="shared" si="205"/>
        <v>6000</v>
      </c>
      <c r="N510" s="152"/>
      <c r="O510" s="152">
        <f t="shared" si="197"/>
        <v>6000</v>
      </c>
      <c r="P510" s="152"/>
      <c r="Q510" s="152">
        <f t="shared" si="198"/>
        <v>6000</v>
      </c>
      <c r="R510" s="152"/>
      <c r="S510" s="152">
        <f t="shared" si="199"/>
        <v>6000</v>
      </c>
      <c r="T510" s="152"/>
      <c r="U510" s="152">
        <f t="shared" si="200"/>
        <v>6000</v>
      </c>
      <c r="V510" s="152"/>
      <c r="W510" s="152">
        <v>3200</v>
      </c>
      <c r="X510" s="154"/>
      <c r="Y510" s="157">
        <f t="shared" si="201"/>
        <v>3200</v>
      </c>
      <c r="Z510" s="152"/>
      <c r="AA510" s="152">
        <f t="shared" si="190"/>
        <v>3200</v>
      </c>
      <c r="AB510" s="152"/>
      <c r="AC510" s="152">
        <f t="shared" si="191"/>
        <v>3200</v>
      </c>
      <c r="AD510" s="152"/>
      <c r="AE510" s="152">
        <f t="shared" si="192"/>
        <v>3200</v>
      </c>
      <c r="AF510" s="152"/>
      <c r="AG510" s="152">
        <f t="shared" si="193"/>
        <v>3200</v>
      </c>
      <c r="AH510" s="152"/>
      <c r="AI510" s="152">
        <f t="shared" si="189"/>
        <v>3200</v>
      </c>
      <c r="AJ510" s="152"/>
      <c r="AK510" s="152">
        <f t="shared" si="194"/>
        <v>3200</v>
      </c>
      <c r="AL510" s="154"/>
      <c r="AM510" s="152">
        <f t="shared" si="195"/>
        <v>3200</v>
      </c>
      <c r="AN510" s="152"/>
      <c r="AO510" s="152">
        <f t="shared" si="196"/>
        <v>3200</v>
      </c>
      <c r="AP510" s="175">
        <v>300</v>
      </c>
      <c r="AQ510" s="152">
        <f t="shared" si="206"/>
        <v>3500</v>
      </c>
      <c r="AR510" s="154"/>
      <c r="AS510" s="152">
        <f t="shared" si="207"/>
        <v>3500</v>
      </c>
      <c r="AT510" s="150"/>
      <c r="AU510" s="152">
        <f t="shared" si="186"/>
        <v>3500</v>
      </c>
      <c r="AV510" s="152"/>
      <c r="AW510" s="152">
        <f t="shared" si="187"/>
        <v>3500</v>
      </c>
    </row>
    <row r="511" spans="1:49" ht="16.5" customHeight="1">
      <c r="A511" s="320"/>
      <c r="B511" s="321"/>
      <c r="C511" s="324">
        <v>4280</v>
      </c>
      <c r="D511" s="325" t="s">
        <v>304</v>
      </c>
      <c r="E511" s="152"/>
      <c r="F511" s="152"/>
      <c r="G511" s="152"/>
      <c r="H511" s="152"/>
      <c r="I511" s="152"/>
      <c r="J511" s="152"/>
      <c r="K511" s="152"/>
      <c r="L511" s="152"/>
      <c r="M511" s="152"/>
      <c r="N511" s="152"/>
      <c r="O511" s="152"/>
      <c r="P511" s="152"/>
      <c r="Q511" s="152"/>
      <c r="R511" s="152"/>
      <c r="S511" s="152"/>
      <c r="T511" s="152"/>
      <c r="U511" s="152"/>
      <c r="V511" s="152"/>
      <c r="W511" s="152">
        <v>200</v>
      </c>
      <c r="X511" s="154"/>
      <c r="Y511" s="157">
        <f t="shared" si="201"/>
        <v>200</v>
      </c>
      <c r="Z511" s="152"/>
      <c r="AA511" s="152">
        <f t="shared" si="190"/>
        <v>200</v>
      </c>
      <c r="AB511" s="152"/>
      <c r="AC511" s="152">
        <f t="shared" si="191"/>
        <v>200</v>
      </c>
      <c r="AD511" s="152"/>
      <c r="AE511" s="152">
        <f t="shared" si="192"/>
        <v>200</v>
      </c>
      <c r="AF511" s="152"/>
      <c r="AG511" s="152">
        <f t="shared" si="193"/>
        <v>200</v>
      </c>
      <c r="AH511" s="152"/>
      <c r="AI511" s="152">
        <f t="shared" si="189"/>
        <v>200</v>
      </c>
      <c r="AJ511" s="152"/>
      <c r="AK511" s="152">
        <f t="shared" si="194"/>
        <v>200</v>
      </c>
      <c r="AL511" s="154"/>
      <c r="AM511" s="152">
        <f t="shared" si="195"/>
        <v>200</v>
      </c>
      <c r="AN511" s="152"/>
      <c r="AO511" s="152">
        <f t="shared" si="196"/>
        <v>200</v>
      </c>
      <c r="AP511" s="175"/>
      <c r="AQ511" s="152">
        <f t="shared" si="206"/>
        <v>200</v>
      </c>
      <c r="AR511" s="154"/>
      <c r="AS511" s="152">
        <f t="shared" si="207"/>
        <v>200</v>
      </c>
      <c r="AT511" s="150"/>
      <c r="AU511" s="152">
        <f t="shared" si="186"/>
        <v>200</v>
      </c>
      <c r="AV511" s="152"/>
      <c r="AW511" s="152">
        <f t="shared" si="187"/>
        <v>200</v>
      </c>
    </row>
    <row r="512" spans="1:49" ht="16.5" customHeight="1">
      <c r="A512" s="326"/>
      <c r="B512" s="321"/>
      <c r="C512" s="322">
        <v>4300</v>
      </c>
      <c r="D512" s="323" t="s">
        <v>284</v>
      </c>
      <c r="E512" s="152">
        <v>103975</v>
      </c>
      <c r="F512" s="152">
        <v>-52000</v>
      </c>
      <c r="G512" s="152">
        <f t="shared" si="202"/>
        <v>51975</v>
      </c>
      <c r="H512" s="152"/>
      <c r="I512" s="152">
        <f t="shared" si="203"/>
        <v>51975</v>
      </c>
      <c r="J512" s="152"/>
      <c r="K512" s="152">
        <f t="shared" si="204"/>
        <v>51975</v>
      </c>
      <c r="L512" s="152">
        <v>-2000</v>
      </c>
      <c r="M512" s="152">
        <f t="shared" si="205"/>
        <v>49975</v>
      </c>
      <c r="N512" s="152"/>
      <c r="O512" s="152">
        <f>M512+N512</f>
        <v>49975</v>
      </c>
      <c r="P512" s="152">
        <v>-252</v>
      </c>
      <c r="Q512" s="152">
        <f>O512+P512</f>
        <v>49723</v>
      </c>
      <c r="R512" s="152"/>
      <c r="S512" s="152">
        <f>Q512+R512</f>
        <v>49723</v>
      </c>
      <c r="T512" s="152">
        <v>-5723</v>
      </c>
      <c r="U512" s="152">
        <f>S512+T512</f>
        <v>44000</v>
      </c>
      <c r="V512" s="152"/>
      <c r="W512" s="152">
        <v>12000</v>
      </c>
      <c r="X512" s="154"/>
      <c r="Y512" s="157">
        <f t="shared" si="201"/>
        <v>12000</v>
      </c>
      <c r="Z512" s="152"/>
      <c r="AA512" s="152">
        <f t="shared" si="190"/>
        <v>12000</v>
      </c>
      <c r="AB512" s="152"/>
      <c r="AC512" s="152">
        <f t="shared" si="191"/>
        <v>12000</v>
      </c>
      <c r="AD512" s="152"/>
      <c r="AE512" s="152">
        <f t="shared" si="192"/>
        <v>12000</v>
      </c>
      <c r="AF512" s="152"/>
      <c r="AG512" s="152">
        <f t="shared" si="193"/>
        <v>12000</v>
      </c>
      <c r="AH512" s="152"/>
      <c r="AI512" s="152">
        <f t="shared" si="189"/>
        <v>12000</v>
      </c>
      <c r="AJ512" s="152"/>
      <c r="AK512" s="152">
        <f t="shared" si="194"/>
        <v>12000</v>
      </c>
      <c r="AL512" s="154"/>
      <c r="AM512" s="152">
        <f t="shared" si="195"/>
        <v>12000</v>
      </c>
      <c r="AN512" s="152">
        <v>2489</v>
      </c>
      <c r="AO512" s="152">
        <f t="shared" si="196"/>
        <v>14489</v>
      </c>
      <c r="AP512" s="175"/>
      <c r="AQ512" s="152">
        <f t="shared" si="206"/>
        <v>14489</v>
      </c>
      <c r="AR512" s="154">
        <v>5000</v>
      </c>
      <c r="AS512" s="152">
        <f t="shared" si="207"/>
        <v>19489</v>
      </c>
      <c r="AT512" s="150"/>
      <c r="AU512" s="152">
        <f t="shared" si="186"/>
        <v>19489</v>
      </c>
      <c r="AV512" s="152"/>
      <c r="AW512" s="152">
        <f t="shared" si="187"/>
        <v>19489</v>
      </c>
    </row>
    <row r="513" spans="1:49" ht="16.5" customHeight="1">
      <c r="A513" s="326"/>
      <c r="B513" s="321"/>
      <c r="C513" s="322">
        <v>4350</v>
      </c>
      <c r="D513" s="176" t="s">
        <v>305</v>
      </c>
      <c r="E513" s="152">
        <v>5000</v>
      </c>
      <c r="F513" s="152">
        <v>-4000</v>
      </c>
      <c r="G513" s="152">
        <f t="shared" si="202"/>
        <v>1000</v>
      </c>
      <c r="H513" s="152"/>
      <c r="I513" s="152">
        <f t="shared" si="203"/>
        <v>1000</v>
      </c>
      <c r="J513" s="152"/>
      <c r="K513" s="152">
        <f t="shared" si="204"/>
        <v>1000</v>
      </c>
      <c r="L513" s="152"/>
      <c r="M513" s="152">
        <f t="shared" si="205"/>
        <v>1000</v>
      </c>
      <c r="N513" s="152"/>
      <c r="O513" s="152">
        <f>M513+N513</f>
        <v>1000</v>
      </c>
      <c r="P513" s="152">
        <v>-307</v>
      </c>
      <c r="Q513" s="152">
        <f>O513+P513</f>
        <v>693</v>
      </c>
      <c r="R513" s="152"/>
      <c r="S513" s="152">
        <f>Q513+R513</f>
        <v>693</v>
      </c>
      <c r="T513" s="152">
        <v>807</v>
      </c>
      <c r="U513" s="152">
        <f>S513+T513</f>
        <v>1500</v>
      </c>
      <c r="V513" s="152"/>
      <c r="W513" s="152">
        <v>1000</v>
      </c>
      <c r="X513" s="154"/>
      <c r="Y513" s="157">
        <f t="shared" si="201"/>
        <v>1000</v>
      </c>
      <c r="Z513" s="152"/>
      <c r="AA513" s="152">
        <f t="shared" si="190"/>
        <v>1000</v>
      </c>
      <c r="AB513" s="152"/>
      <c r="AC513" s="152">
        <f t="shared" si="191"/>
        <v>1000</v>
      </c>
      <c r="AD513" s="152"/>
      <c r="AE513" s="152">
        <f t="shared" si="192"/>
        <v>1000</v>
      </c>
      <c r="AF513" s="152"/>
      <c r="AG513" s="152">
        <f t="shared" si="193"/>
        <v>1000</v>
      </c>
      <c r="AH513" s="152"/>
      <c r="AI513" s="152">
        <f t="shared" si="189"/>
        <v>1000</v>
      </c>
      <c r="AJ513" s="152"/>
      <c r="AK513" s="152">
        <f t="shared" si="194"/>
        <v>1000</v>
      </c>
      <c r="AL513" s="154"/>
      <c r="AM513" s="152">
        <f t="shared" si="195"/>
        <v>1000</v>
      </c>
      <c r="AN513" s="152"/>
      <c r="AO513" s="152">
        <f t="shared" si="196"/>
        <v>1000</v>
      </c>
      <c r="AP513" s="175"/>
      <c r="AQ513" s="152">
        <f t="shared" si="206"/>
        <v>1000</v>
      </c>
      <c r="AR513" s="154"/>
      <c r="AS513" s="152">
        <f t="shared" si="207"/>
        <v>1000</v>
      </c>
      <c r="AT513" s="150"/>
      <c r="AU513" s="152">
        <f t="shared" si="186"/>
        <v>1000</v>
      </c>
      <c r="AV513" s="152"/>
      <c r="AW513" s="152">
        <f t="shared" si="187"/>
        <v>1000</v>
      </c>
    </row>
    <row r="514" spans="1:49" ht="16.5" customHeight="1">
      <c r="A514" s="326"/>
      <c r="B514" s="321"/>
      <c r="C514" s="322">
        <v>4370</v>
      </c>
      <c r="D514" s="177" t="s">
        <v>459</v>
      </c>
      <c r="E514" s="152"/>
      <c r="F514" s="152"/>
      <c r="G514" s="152"/>
      <c r="H514" s="152"/>
      <c r="I514" s="152"/>
      <c r="J514" s="152"/>
      <c r="K514" s="152"/>
      <c r="L514" s="152"/>
      <c r="M514" s="152"/>
      <c r="N514" s="152"/>
      <c r="O514" s="152"/>
      <c r="P514" s="152"/>
      <c r="Q514" s="152"/>
      <c r="R514" s="152"/>
      <c r="S514" s="152"/>
      <c r="T514" s="152"/>
      <c r="U514" s="152"/>
      <c r="V514" s="152"/>
      <c r="W514" s="152">
        <v>5000</v>
      </c>
      <c r="X514" s="154"/>
      <c r="Y514" s="157">
        <f t="shared" si="201"/>
        <v>5000</v>
      </c>
      <c r="Z514" s="152"/>
      <c r="AA514" s="152">
        <f t="shared" si="190"/>
        <v>5000</v>
      </c>
      <c r="AB514" s="152"/>
      <c r="AC514" s="152">
        <f t="shared" si="191"/>
        <v>5000</v>
      </c>
      <c r="AD514" s="152"/>
      <c r="AE514" s="152">
        <f t="shared" si="192"/>
        <v>5000</v>
      </c>
      <c r="AF514" s="152"/>
      <c r="AG514" s="152">
        <f t="shared" si="193"/>
        <v>5000</v>
      </c>
      <c r="AH514" s="152"/>
      <c r="AI514" s="152">
        <f t="shared" si="189"/>
        <v>5000</v>
      </c>
      <c r="AJ514" s="152"/>
      <c r="AK514" s="152">
        <f t="shared" si="194"/>
        <v>5000</v>
      </c>
      <c r="AL514" s="154"/>
      <c r="AM514" s="152">
        <f t="shared" si="195"/>
        <v>5000</v>
      </c>
      <c r="AN514" s="152"/>
      <c r="AO514" s="152">
        <f t="shared" si="196"/>
        <v>5000</v>
      </c>
      <c r="AP514" s="175"/>
      <c r="AQ514" s="152">
        <f t="shared" si="206"/>
        <v>5000</v>
      </c>
      <c r="AR514" s="154"/>
      <c r="AS514" s="152">
        <f t="shared" si="207"/>
        <v>5000</v>
      </c>
      <c r="AT514" s="150"/>
      <c r="AU514" s="152">
        <f t="shared" si="186"/>
        <v>5000</v>
      </c>
      <c r="AV514" s="152"/>
      <c r="AW514" s="152">
        <f t="shared" si="187"/>
        <v>5000</v>
      </c>
    </row>
    <row r="515" spans="1:49" ht="16.5" customHeight="1">
      <c r="A515" s="156"/>
      <c r="B515" s="174"/>
      <c r="C515" s="149">
        <v>4410</v>
      </c>
      <c r="D515" s="319" t="s">
        <v>347</v>
      </c>
      <c r="E515" s="152">
        <v>2000</v>
      </c>
      <c r="F515" s="152"/>
      <c r="G515" s="152">
        <f t="shared" si="202"/>
        <v>2000</v>
      </c>
      <c r="H515" s="152"/>
      <c r="I515" s="152">
        <f t="shared" si="203"/>
        <v>2000</v>
      </c>
      <c r="J515" s="152"/>
      <c r="K515" s="152">
        <f t="shared" si="204"/>
        <v>2000</v>
      </c>
      <c r="L515" s="152"/>
      <c r="M515" s="152">
        <f t="shared" si="205"/>
        <v>2000</v>
      </c>
      <c r="N515" s="152"/>
      <c r="O515" s="152">
        <f>M515+N515</f>
        <v>2000</v>
      </c>
      <c r="P515" s="152"/>
      <c r="Q515" s="152">
        <f>O515+P515</f>
        <v>2000</v>
      </c>
      <c r="R515" s="152"/>
      <c r="S515" s="152">
        <f>Q515+R515</f>
        <v>2000</v>
      </c>
      <c r="T515" s="152">
        <v>400</v>
      </c>
      <c r="U515" s="152">
        <f>S515+T515</f>
        <v>2400</v>
      </c>
      <c r="V515" s="152"/>
      <c r="W515" s="152">
        <v>1000</v>
      </c>
      <c r="X515" s="154"/>
      <c r="Y515" s="157">
        <f t="shared" si="201"/>
        <v>1000</v>
      </c>
      <c r="Z515" s="152"/>
      <c r="AA515" s="152">
        <f t="shared" si="190"/>
        <v>1000</v>
      </c>
      <c r="AB515" s="152"/>
      <c r="AC515" s="152">
        <f t="shared" si="191"/>
        <v>1000</v>
      </c>
      <c r="AD515" s="152"/>
      <c r="AE515" s="152">
        <f t="shared" si="192"/>
        <v>1000</v>
      </c>
      <c r="AF515" s="152"/>
      <c r="AG515" s="152">
        <f t="shared" si="193"/>
        <v>1000</v>
      </c>
      <c r="AH515" s="152"/>
      <c r="AI515" s="152">
        <f t="shared" si="189"/>
        <v>1000</v>
      </c>
      <c r="AJ515" s="152"/>
      <c r="AK515" s="152">
        <f t="shared" si="194"/>
        <v>1000</v>
      </c>
      <c r="AL515" s="154"/>
      <c r="AM515" s="152">
        <f t="shared" si="195"/>
        <v>1000</v>
      </c>
      <c r="AN515" s="152"/>
      <c r="AO515" s="152">
        <f t="shared" si="196"/>
        <v>1000</v>
      </c>
      <c r="AP515" s="175">
        <v>-300</v>
      </c>
      <c r="AQ515" s="152">
        <f t="shared" si="206"/>
        <v>700</v>
      </c>
      <c r="AR515" s="154"/>
      <c r="AS515" s="152">
        <f t="shared" si="207"/>
        <v>700</v>
      </c>
      <c r="AT515" s="150"/>
      <c r="AU515" s="152">
        <f t="shared" si="186"/>
        <v>700</v>
      </c>
      <c r="AV515" s="152"/>
      <c r="AW515" s="152">
        <f t="shared" si="187"/>
        <v>700</v>
      </c>
    </row>
    <row r="516" spans="1:49" ht="16.5" customHeight="1">
      <c r="A516" s="156"/>
      <c r="B516" s="174"/>
      <c r="C516" s="149">
        <v>4440</v>
      </c>
      <c r="D516" s="188" t="s">
        <v>310</v>
      </c>
      <c r="E516" s="189">
        <v>3129</v>
      </c>
      <c r="F516" s="189"/>
      <c r="G516" s="152">
        <f t="shared" si="202"/>
        <v>3129</v>
      </c>
      <c r="H516" s="189"/>
      <c r="I516" s="152">
        <f t="shared" si="203"/>
        <v>3129</v>
      </c>
      <c r="J516" s="189"/>
      <c r="K516" s="152">
        <f t="shared" si="204"/>
        <v>3129</v>
      </c>
      <c r="L516" s="189"/>
      <c r="M516" s="152">
        <f t="shared" si="205"/>
        <v>3129</v>
      </c>
      <c r="N516" s="152"/>
      <c r="O516" s="152">
        <f>M516+N516</f>
        <v>3129</v>
      </c>
      <c r="P516" s="152"/>
      <c r="Q516" s="152">
        <f>O516+P516</f>
        <v>3129</v>
      </c>
      <c r="R516" s="152"/>
      <c r="S516" s="152">
        <f>Q516+R516</f>
        <v>3129</v>
      </c>
      <c r="T516" s="152"/>
      <c r="U516" s="152">
        <f>S516+T516</f>
        <v>3129</v>
      </c>
      <c r="V516" s="152"/>
      <c r="W516" s="152">
        <v>4359</v>
      </c>
      <c r="X516" s="154"/>
      <c r="Y516" s="157">
        <f t="shared" si="201"/>
        <v>4359</v>
      </c>
      <c r="Z516" s="152"/>
      <c r="AA516" s="152">
        <f t="shared" si="190"/>
        <v>4359</v>
      </c>
      <c r="AB516" s="152"/>
      <c r="AC516" s="152">
        <f t="shared" si="191"/>
        <v>4359</v>
      </c>
      <c r="AD516" s="152"/>
      <c r="AE516" s="152">
        <f t="shared" si="192"/>
        <v>4359</v>
      </c>
      <c r="AF516" s="152"/>
      <c r="AG516" s="152">
        <f t="shared" si="193"/>
        <v>4359</v>
      </c>
      <c r="AH516" s="152"/>
      <c r="AI516" s="152">
        <f t="shared" si="189"/>
        <v>4359</v>
      </c>
      <c r="AJ516" s="152"/>
      <c r="AK516" s="152">
        <f t="shared" si="194"/>
        <v>4359</v>
      </c>
      <c r="AL516" s="154">
        <v>778</v>
      </c>
      <c r="AM516" s="152">
        <f t="shared" si="195"/>
        <v>5137</v>
      </c>
      <c r="AN516" s="152"/>
      <c r="AO516" s="152">
        <f t="shared" si="196"/>
        <v>5137</v>
      </c>
      <c r="AP516" s="175"/>
      <c r="AQ516" s="152">
        <f t="shared" si="206"/>
        <v>5137</v>
      </c>
      <c r="AR516" s="154"/>
      <c r="AS516" s="152">
        <f t="shared" si="207"/>
        <v>5137</v>
      </c>
      <c r="AT516" s="150"/>
      <c r="AU516" s="152">
        <f t="shared" si="186"/>
        <v>5137</v>
      </c>
      <c r="AV516" s="152"/>
      <c r="AW516" s="152">
        <f t="shared" si="187"/>
        <v>5137</v>
      </c>
    </row>
    <row r="517" spans="1:49" ht="16.5" customHeight="1">
      <c r="A517" s="156"/>
      <c r="B517" s="174"/>
      <c r="C517" s="149">
        <v>4700</v>
      </c>
      <c r="D517" s="310" t="s">
        <v>407</v>
      </c>
      <c r="E517" s="189"/>
      <c r="F517" s="189"/>
      <c r="G517" s="152"/>
      <c r="H517" s="189"/>
      <c r="I517" s="152"/>
      <c r="J517" s="189"/>
      <c r="K517" s="152"/>
      <c r="L517" s="189"/>
      <c r="M517" s="152"/>
      <c r="N517" s="152"/>
      <c r="O517" s="152"/>
      <c r="P517" s="152"/>
      <c r="Q517" s="152"/>
      <c r="R517" s="152"/>
      <c r="S517" s="152"/>
      <c r="T517" s="152"/>
      <c r="U517" s="152"/>
      <c r="V517" s="152"/>
      <c r="W517" s="152">
        <v>500</v>
      </c>
      <c r="X517" s="154"/>
      <c r="Y517" s="157">
        <f t="shared" si="201"/>
        <v>500</v>
      </c>
      <c r="Z517" s="152"/>
      <c r="AA517" s="152">
        <f t="shared" si="190"/>
        <v>500</v>
      </c>
      <c r="AB517" s="152"/>
      <c r="AC517" s="152">
        <f t="shared" si="191"/>
        <v>500</v>
      </c>
      <c r="AD517" s="152"/>
      <c r="AE517" s="152">
        <f t="shared" si="192"/>
        <v>500</v>
      </c>
      <c r="AF517" s="152"/>
      <c r="AG517" s="152">
        <f t="shared" si="193"/>
        <v>500</v>
      </c>
      <c r="AH517" s="152"/>
      <c r="AI517" s="152">
        <f t="shared" si="189"/>
        <v>500</v>
      </c>
      <c r="AJ517" s="152"/>
      <c r="AK517" s="152">
        <f t="shared" si="194"/>
        <v>500</v>
      </c>
      <c r="AL517" s="154"/>
      <c r="AM517" s="152">
        <f t="shared" si="195"/>
        <v>500</v>
      </c>
      <c r="AN517" s="152"/>
      <c r="AO517" s="152">
        <f t="shared" si="196"/>
        <v>500</v>
      </c>
      <c r="AP517" s="175"/>
      <c r="AQ517" s="152">
        <f t="shared" si="206"/>
        <v>500</v>
      </c>
      <c r="AR517" s="154"/>
      <c r="AS517" s="152">
        <f t="shared" si="207"/>
        <v>500</v>
      </c>
      <c r="AT517" s="150"/>
      <c r="AU517" s="152">
        <f t="shared" si="186"/>
        <v>500</v>
      </c>
      <c r="AV517" s="152"/>
      <c r="AW517" s="152">
        <f t="shared" si="187"/>
        <v>500</v>
      </c>
    </row>
    <row r="518" spans="1:49" ht="16.5" customHeight="1">
      <c r="A518" s="156"/>
      <c r="B518" s="174"/>
      <c r="C518" s="149">
        <v>4740</v>
      </c>
      <c r="D518" s="178" t="s">
        <v>315</v>
      </c>
      <c r="E518" s="189"/>
      <c r="F518" s="189"/>
      <c r="G518" s="152"/>
      <c r="H518" s="189"/>
      <c r="I518" s="152"/>
      <c r="J518" s="189"/>
      <c r="K518" s="152"/>
      <c r="L518" s="189"/>
      <c r="M518" s="152"/>
      <c r="N518" s="152"/>
      <c r="O518" s="152"/>
      <c r="P518" s="152"/>
      <c r="Q518" s="152"/>
      <c r="R518" s="152"/>
      <c r="S518" s="152"/>
      <c r="T518" s="152"/>
      <c r="U518" s="152"/>
      <c r="V518" s="152"/>
      <c r="W518" s="152">
        <v>2000</v>
      </c>
      <c r="X518" s="154"/>
      <c r="Y518" s="157">
        <f t="shared" si="201"/>
        <v>2000</v>
      </c>
      <c r="Z518" s="152"/>
      <c r="AA518" s="152">
        <f t="shared" si="190"/>
        <v>2000</v>
      </c>
      <c r="AB518" s="152"/>
      <c r="AC518" s="152">
        <f t="shared" si="191"/>
        <v>2000</v>
      </c>
      <c r="AD518" s="152"/>
      <c r="AE518" s="152">
        <f t="shared" si="192"/>
        <v>2000</v>
      </c>
      <c r="AF518" s="152"/>
      <c r="AG518" s="152">
        <f t="shared" si="193"/>
        <v>2000</v>
      </c>
      <c r="AH518" s="152"/>
      <c r="AI518" s="152">
        <f t="shared" si="189"/>
        <v>2000</v>
      </c>
      <c r="AJ518" s="152"/>
      <c r="AK518" s="152">
        <f t="shared" si="194"/>
        <v>2000</v>
      </c>
      <c r="AL518" s="154"/>
      <c r="AM518" s="152">
        <f t="shared" si="195"/>
        <v>2000</v>
      </c>
      <c r="AN518" s="152"/>
      <c r="AO518" s="152">
        <f t="shared" si="196"/>
        <v>2000</v>
      </c>
      <c r="AP518" s="175">
        <v>-700</v>
      </c>
      <c r="AQ518" s="152">
        <f t="shared" si="206"/>
        <v>1300</v>
      </c>
      <c r="AR518" s="154"/>
      <c r="AS518" s="152">
        <f t="shared" si="207"/>
        <v>1300</v>
      </c>
      <c r="AT518" s="150"/>
      <c r="AU518" s="152">
        <f t="shared" si="186"/>
        <v>1300</v>
      </c>
      <c r="AV518" s="152"/>
      <c r="AW518" s="152">
        <f t="shared" si="187"/>
        <v>1300</v>
      </c>
    </row>
    <row r="519" spans="1:49" ht="16.5" customHeight="1">
      <c r="A519" s="156"/>
      <c r="B519" s="174"/>
      <c r="C519" s="149">
        <v>4750</v>
      </c>
      <c r="D519" s="176" t="s">
        <v>316</v>
      </c>
      <c r="E519" s="189"/>
      <c r="F519" s="189"/>
      <c r="G519" s="152"/>
      <c r="H519" s="189"/>
      <c r="I519" s="152"/>
      <c r="J519" s="189"/>
      <c r="K519" s="152"/>
      <c r="L519" s="189"/>
      <c r="M519" s="152"/>
      <c r="N519" s="152"/>
      <c r="O519" s="152"/>
      <c r="P519" s="152"/>
      <c r="Q519" s="152"/>
      <c r="R519" s="152"/>
      <c r="S519" s="152"/>
      <c r="T519" s="152"/>
      <c r="U519" s="152"/>
      <c r="V519" s="152"/>
      <c r="W519" s="152">
        <v>2000</v>
      </c>
      <c r="X519" s="154"/>
      <c r="Y519" s="157">
        <f t="shared" si="201"/>
        <v>2000</v>
      </c>
      <c r="Z519" s="152"/>
      <c r="AA519" s="152">
        <f t="shared" si="190"/>
        <v>2000</v>
      </c>
      <c r="AB519" s="152"/>
      <c r="AC519" s="152">
        <f t="shared" si="191"/>
        <v>2000</v>
      </c>
      <c r="AD519" s="152"/>
      <c r="AE519" s="152">
        <f t="shared" si="192"/>
        <v>2000</v>
      </c>
      <c r="AF519" s="152">
        <v>1200</v>
      </c>
      <c r="AG519" s="152">
        <f t="shared" si="193"/>
        <v>3200</v>
      </c>
      <c r="AH519" s="152"/>
      <c r="AI519" s="152">
        <f t="shared" si="189"/>
        <v>3200</v>
      </c>
      <c r="AJ519" s="152"/>
      <c r="AK519" s="152">
        <f t="shared" si="194"/>
        <v>3200</v>
      </c>
      <c r="AL519" s="154"/>
      <c r="AM519" s="152">
        <f t="shared" si="195"/>
        <v>3200</v>
      </c>
      <c r="AN519" s="152"/>
      <c r="AO519" s="152">
        <f t="shared" si="196"/>
        <v>3200</v>
      </c>
      <c r="AP519" s="175"/>
      <c r="AQ519" s="152">
        <f t="shared" si="206"/>
        <v>3200</v>
      </c>
      <c r="AR519" s="154"/>
      <c r="AS519" s="152">
        <f t="shared" si="207"/>
        <v>3200</v>
      </c>
      <c r="AT519" s="150"/>
      <c r="AU519" s="152">
        <f t="shared" si="186"/>
        <v>3200</v>
      </c>
      <c r="AV519" s="152"/>
      <c r="AW519" s="152">
        <f t="shared" si="187"/>
        <v>3200</v>
      </c>
    </row>
    <row r="520" spans="1:49" ht="16.5" customHeight="1">
      <c r="A520" s="191"/>
      <c r="B520" s="192" t="s">
        <v>487</v>
      </c>
      <c r="C520" s="160"/>
      <c r="D520" s="159"/>
      <c r="E520" s="190">
        <f>SUM(E503:E516)</f>
        <v>292500</v>
      </c>
      <c r="F520" s="190">
        <f>SUM(F503:F516)</f>
        <v>0</v>
      </c>
      <c r="G520" s="161">
        <f>SUM(G503:G516)</f>
        <v>292500</v>
      </c>
      <c r="H520" s="190"/>
      <c r="I520" s="161">
        <f>SUM(I503:I516)</f>
        <v>292500</v>
      </c>
      <c r="J520" s="190"/>
      <c r="K520" s="161">
        <f>SUM(K503:K516)</f>
        <v>292500</v>
      </c>
      <c r="L520" s="161">
        <f>SUM(L503:L516)</f>
        <v>0</v>
      </c>
      <c r="M520" s="161">
        <f>SUM(M503:M516)</f>
        <v>292500</v>
      </c>
      <c r="N520" s="253"/>
      <c r="O520" s="162">
        <f aca="true" t="shared" si="208" ref="O520:O527">M520+N520</f>
        <v>292500</v>
      </c>
      <c r="P520" s="162">
        <f>SUM(P503:P516)</f>
        <v>0</v>
      </c>
      <c r="Q520" s="162">
        <f aca="true" t="shared" si="209" ref="Q520:Q527">O520+P520</f>
        <v>292500</v>
      </c>
      <c r="R520" s="162">
        <v>5500</v>
      </c>
      <c r="S520" s="162">
        <f aca="true" t="shared" si="210" ref="S520:S527">Q520+R520</f>
        <v>298000</v>
      </c>
      <c r="T520" s="162"/>
      <c r="U520" s="162">
        <f>SUM(U503:U516)</f>
        <v>298000</v>
      </c>
      <c r="V520" s="162"/>
      <c r="W520" s="162">
        <f>SUM(W503:W519)</f>
        <v>291400</v>
      </c>
      <c r="X520" s="162"/>
      <c r="Y520" s="164">
        <f t="shared" si="201"/>
        <v>291400</v>
      </c>
      <c r="Z520" s="162"/>
      <c r="AA520" s="162">
        <f t="shared" si="190"/>
        <v>291400</v>
      </c>
      <c r="AB520" s="162"/>
      <c r="AC520" s="162">
        <f t="shared" si="191"/>
        <v>291400</v>
      </c>
      <c r="AD520" s="162"/>
      <c r="AE520" s="162">
        <f t="shared" si="192"/>
        <v>291400</v>
      </c>
      <c r="AF520" s="162">
        <f>SUM(AF503:AF519)</f>
        <v>15000</v>
      </c>
      <c r="AG520" s="162">
        <f t="shared" si="193"/>
        <v>306400</v>
      </c>
      <c r="AH520" s="162"/>
      <c r="AI520" s="162">
        <f t="shared" si="189"/>
        <v>306400</v>
      </c>
      <c r="AJ520" s="162"/>
      <c r="AK520" s="162">
        <f>SUM(AK503:AK519)</f>
        <v>306400</v>
      </c>
      <c r="AL520" s="164"/>
      <c r="AM520" s="162">
        <f t="shared" si="195"/>
        <v>306400</v>
      </c>
      <c r="AN520" s="162">
        <f>SUM(AN503:AN519)</f>
        <v>0</v>
      </c>
      <c r="AO520" s="162">
        <f t="shared" si="196"/>
        <v>306400</v>
      </c>
      <c r="AP520" s="162">
        <f>SUM(AP503:AP519)</f>
        <v>0</v>
      </c>
      <c r="AQ520" s="162">
        <f>SUM(AQ503:AQ519)</f>
        <v>306400</v>
      </c>
      <c r="AR520" s="164">
        <f>SUM(AR503:AR519)</f>
        <v>10000</v>
      </c>
      <c r="AS520" s="162">
        <f t="shared" si="207"/>
        <v>316400</v>
      </c>
      <c r="AT520" s="163"/>
      <c r="AU520" s="162">
        <f t="shared" si="186"/>
        <v>316400</v>
      </c>
      <c r="AV520" s="162"/>
      <c r="AW520" s="162">
        <f t="shared" si="187"/>
        <v>316400</v>
      </c>
    </row>
    <row r="521" spans="1:49" s="144" customFormat="1" ht="16.5" customHeight="1">
      <c r="A521" s="156"/>
      <c r="B521" s="227">
        <v>85333</v>
      </c>
      <c r="C521" s="278">
        <v>4010</v>
      </c>
      <c r="D521" s="327" t="s">
        <v>294</v>
      </c>
      <c r="E521" s="328">
        <v>417400</v>
      </c>
      <c r="F521" s="329"/>
      <c r="G521" s="328">
        <f>E521+F521</f>
        <v>417400</v>
      </c>
      <c r="H521" s="329"/>
      <c r="I521" s="328">
        <f>G521+H521</f>
        <v>417400</v>
      </c>
      <c r="J521" s="328"/>
      <c r="K521" s="328">
        <f>I521+J521</f>
        <v>417400</v>
      </c>
      <c r="L521" s="328"/>
      <c r="M521" s="328">
        <f>K521+L521</f>
        <v>417400</v>
      </c>
      <c r="N521" s="175"/>
      <c r="O521" s="152">
        <f t="shared" si="208"/>
        <v>417400</v>
      </c>
      <c r="P521" s="175"/>
      <c r="Q521" s="152">
        <f t="shared" si="209"/>
        <v>417400</v>
      </c>
      <c r="R521" s="175"/>
      <c r="S521" s="152">
        <f t="shared" si="210"/>
        <v>417400</v>
      </c>
      <c r="T521" s="175"/>
      <c r="U521" s="152">
        <f aca="true" t="shared" si="211" ref="U521:U527">S521+T521</f>
        <v>417400</v>
      </c>
      <c r="V521" s="175"/>
      <c r="W521" s="152">
        <v>781100</v>
      </c>
      <c r="X521" s="330"/>
      <c r="Y521" s="157">
        <f t="shared" si="201"/>
        <v>781100</v>
      </c>
      <c r="Z521" s="175">
        <v>25500</v>
      </c>
      <c r="AA521" s="152">
        <f t="shared" si="190"/>
        <v>806600</v>
      </c>
      <c r="AB521" s="175"/>
      <c r="AC521" s="152">
        <f t="shared" si="191"/>
        <v>806600</v>
      </c>
      <c r="AD521" s="175"/>
      <c r="AE521" s="152">
        <f t="shared" si="192"/>
        <v>806600</v>
      </c>
      <c r="AF521" s="175"/>
      <c r="AG521" s="152">
        <f t="shared" si="193"/>
        <v>806600</v>
      </c>
      <c r="AH521" s="175"/>
      <c r="AI521" s="152">
        <f t="shared" si="189"/>
        <v>806600</v>
      </c>
      <c r="AJ521" s="175"/>
      <c r="AK521" s="152">
        <f t="shared" si="194"/>
        <v>806600</v>
      </c>
      <c r="AL521" s="330"/>
      <c r="AM521" s="152">
        <f t="shared" si="195"/>
        <v>806600</v>
      </c>
      <c r="AN521" s="175"/>
      <c r="AO521" s="152">
        <f t="shared" si="196"/>
        <v>806600</v>
      </c>
      <c r="AP521" s="175"/>
      <c r="AQ521" s="152">
        <f t="shared" si="206"/>
        <v>806600</v>
      </c>
      <c r="AR521" s="175"/>
      <c r="AS521" s="152">
        <f t="shared" si="207"/>
        <v>806600</v>
      </c>
      <c r="AT521" s="331"/>
      <c r="AU521" s="152">
        <f t="shared" si="186"/>
        <v>806600</v>
      </c>
      <c r="AV521" s="175"/>
      <c r="AW521" s="152">
        <f t="shared" si="187"/>
        <v>806600</v>
      </c>
    </row>
    <row r="522" spans="1:49" ht="16.5" customHeight="1">
      <c r="A522" s="156"/>
      <c r="B522" s="332" t="s">
        <v>238</v>
      </c>
      <c r="C522" s="149">
        <v>4040</v>
      </c>
      <c r="D522" s="150" t="s">
        <v>470</v>
      </c>
      <c r="E522" s="152">
        <v>31530</v>
      </c>
      <c r="F522" s="157"/>
      <c r="G522" s="333">
        <f aca="true" t="shared" si="212" ref="G522:G535">E522+F522</f>
        <v>31530</v>
      </c>
      <c r="H522" s="157"/>
      <c r="I522" s="333">
        <f aca="true" t="shared" si="213" ref="I522:I535">G522+H522</f>
        <v>31530</v>
      </c>
      <c r="J522" s="152">
        <v>-1667</v>
      </c>
      <c r="K522" s="333">
        <f aca="true" t="shared" si="214" ref="K522:K535">I522+J522</f>
        <v>29863</v>
      </c>
      <c r="L522" s="152"/>
      <c r="M522" s="333">
        <f>K522+L522</f>
        <v>29863</v>
      </c>
      <c r="N522" s="152"/>
      <c r="O522" s="152">
        <f t="shared" si="208"/>
        <v>29863</v>
      </c>
      <c r="P522" s="152"/>
      <c r="Q522" s="152">
        <f t="shared" si="209"/>
        <v>29863</v>
      </c>
      <c r="R522" s="152"/>
      <c r="S522" s="152">
        <f t="shared" si="210"/>
        <v>29863</v>
      </c>
      <c r="T522" s="152"/>
      <c r="U522" s="152">
        <f t="shared" si="211"/>
        <v>29863</v>
      </c>
      <c r="V522" s="152"/>
      <c r="W522" s="152">
        <v>51050</v>
      </c>
      <c r="X522" s="154"/>
      <c r="Y522" s="157">
        <f t="shared" si="201"/>
        <v>51050</v>
      </c>
      <c r="Z522" s="152"/>
      <c r="AA522" s="152">
        <f t="shared" si="190"/>
        <v>51050</v>
      </c>
      <c r="AB522" s="152"/>
      <c r="AC522" s="152">
        <f t="shared" si="191"/>
        <v>51050</v>
      </c>
      <c r="AD522" s="152"/>
      <c r="AE522" s="152">
        <f t="shared" si="192"/>
        <v>51050</v>
      </c>
      <c r="AF522" s="152"/>
      <c r="AG522" s="152">
        <f t="shared" si="193"/>
        <v>51050</v>
      </c>
      <c r="AH522" s="152"/>
      <c r="AI522" s="152">
        <f t="shared" si="189"/>
        <v>51050</v>
      </c>
      <c r="AJ522" s="152"/>
      <c r="AK522" s="152">
        <f t="shared" si="194"/>
        <v>51050</v>
      </c>
      <c r="AL522" s="154"/>
      <c r="AM522" s="152">
        <f t="shared" si="195"/>
        <v>51050</v>
      </c>
      <c r="AN522" s="152"/>
      <c r="AO522" s="152">
        <f t="shared" si="196"/>
        <v>51050</v>
      </c>
      <c r="AP522" s="152"/>
      <c r="AQ522" s="152">
        <f t="shared" si="206"/>
        <v>51050</v>
      </c>
      <c r="AR522" s="152">
        <v>-6</v>
      </c>
      <c r="AS522" s="152">
        <f t="shared" si="207"/>
        <v>51044</v>
      </c>
      <c r="AT522" s="150"/>
      <c r="AU522" s="152">
        <f t="shared" si="186"/>
        <v>51044</v>
      </c>
      <c r="AV522" s="152"/>
      <c r="AW522" s="152">
        <f t="shared" si="187"/>
        <v>51044</v>
      </c>
    </row>
    <row r="523" spans="1:49" ht="16.5" customHeight="1">
      <c r="A523" s="156"/>
      <c r="B523" s="181"/>
      <c r="C523" s="149">
        <v>4110</v>
      </c>
      <c r="D523" s="150" t="s">
        <v>465</v>
      </c>
      <c r="E523" s="152">
        <v>69000</v>
      </c>
      <c r="F523" s="157"/>
      <c r="G523" s="333">
        <f t="shared" si="212"/>
        <v>69000</v>
      </c>
      <c r="H523" s="157"/>
      <c r="I523" s="333">
        <f t="shared" si="213"/>
        <v>69000</v>
      </c>
      <c r="J523" s="152">
        <v>1000</v>
      </c>
      <c r="K523" s="333">
        <f t="shared" si="214"/>
        <v>70000</v>
      </c>
      <c r="L523" s="152"/>
      <c r="M523" s="333">
        <v>70000</v>
      </c>
      <c r="N523" s="152"/>
      <c r="O523" s="152">
        <f t="shared" si="208"/>
        <v>70000</v>
      </c>
      <c r="P523" s="152"/>
      <c r="Q523" s="152">
        <f t="shared" si="209"/>
        <v>70000</v>
      </c>
      <c r="R523" s="152"/>
      <c r="S523" s="152">
        <f t="shared" si="210"/>
        <v>70000</v>
      </c>
      <c r="T523" s="152"/>
      <c r="U523" s="152">
        <f t="shared" si="211"/>
        <v>70000</v>
      </c>
      <c r="V523" s="152">
        <v>3100</v>
      </c>
      <c r="W523" s="152">
        <v>141650</v>
      </c>
      <c r="X523" s="154"/>
      <c r="Y523" s="157">
        <f t="shared" si="201"/>
        <v>141650</v>
      </c>
      <c r="Z523" s="152">
        <v>3850</v>
      </c>
      <c r="AA523" s="152">
        <f t="shared" si="190"/>
        <v>145500</v>
      </c>
      <c r="AB523" s="152"/>
      <c r="AC523" s="152">
        <f t="shared" si="191"/>
        <v>145500</v>
      </c>
      <c r="AD523" s="152"/>
      <c r="AE523" s="152">
        <f t="shared" si="192"/>
        <v>145500</v>
      </c>
      <c r="AF523" s="152"/>
      <c r="AG523" s="152">
        <f t="shared" si="193"/>
        <v>145500</v>
      </c>
      <c r="AH523" s="152"/>
      <c r="AI523" s="152">
        <f t="shared" si="189"/>
        <v>145500</v>
      </c>
      <c r="AJ523" s="152"/>
      <c r="AK523" s="152">
        <f t="shared" si="194"/>
        <v>145500</v>
      </c>
      <c r="AL523" s="154"/>
      <c r="AM523" s="152">
        <f t="shared" si="195"/>
        <v>145500</v>
      </c>
      <c r="AN523" s="152"/>
      <c r="AO523" s="152">
        <f t="shared" si="196"/>
        <v>145500</v>
      </c>
      <c r="AP523" s="152"/>
      <c r="AQ523" s="152">
        <f t="shared" si="206"/>
        <v>145500</v>
      </c>
      <c r="AR523" s="152">
        <v>-6000</v>
      </c>
      <c r="AS523" s="152">
        <f t="shared" si="207"/>
        <v>139500</v>
      </c>
      <c r="AT523" s="150"/>
      <c r="AU523" s="152">
        <f t="shared" si="186"/>
        <v>139500</v>
      </c>
      <c r="AV523" s="152">
        <v>-6100</v>
      </c>
      <c r="AW523" s="152">
        <f t="shared" si="187"/>
        <v>133400</v>
      </c>
    </row>
    <row r="524" spans="1:49" ht="16.5" customHeight="1">
      <c r="A524" s="156"/>
      <c r="B524" s="181"/>
      <c r="C524" s="149">
        <v>4120</v>
      </c>
      <c r="D524" s="150" t="s">
        <v>298</v>
      </c>
      <c r="E524" s="152">
        <v>12279</v>
      </c>
      <c r="F524" s="157"/>
      <c r="G524" s="333">
        <f t="shared" si="212"/>
        <v>12279</v>
      </c>
      <c r="H524" s="157"/>
      <c r="I524" s="333">
        <f t="shared" si="213"/>
        <v>12279</v>
      </c>
      <c r="J524" s="152"/>
      <c r="K524" s="333">
        <f t="shared" si="214"/>
        <v>12279</v>
      </c>
      <c r="L524" s="152"/>
      <c r="M524" s="333">
        <f>K524+L524</f>
        <v>12279</v>
      </c>
      <c r="N524" s="152"/>
      <c r="O524" s="152">
        <f t="shared" si="208"/>
        <v>12279</v>
      </c>
      <c r="P524" s="152"/>
      <c r="Q524" s="152">
        <f t="shared" si="209"/>
        <v>12279</v>
      </c>
      <c r="R524" s="152"/>
      <c r="S524" s="152">
        <f t="shared" si="210"/>
        <v>12279</v>
      </c>
      <c r="T524" s="152"/>
      <c r="U524" s="152">
        <f t="shared" si="211"/>
        <v>12279</v>
      </c>
      <c r="V524" s="152">
        <v>500</v>
      </c>
      <c r="W524" s="152">
        <v>20200</v>
      </c>
      <c r="X524" s="154"/>
      <c r="Y524" s="157">
        <f t="shared" si="201"/>
        <v>20200</v>
      </c>
      <c r="Z524" s="152">
        <v>650</v>
      </c>
      <c r="AA524" s="152">
        <f t="shared" si="190"/>
        <v>20850</v>
      </c>
      <c r="AB524" s="152"/>
      <c r="AC524" s="152">
        <f t="shared" si="191"/>
        <v>20850</v>
      </c>
      <c r="AD524" s="152"/>
      <c r="AE524" s="152">
        <f t="shared" si="192"/>
        <v>20850</v>
      </c>
      <c r="AF524" s="152"/>
      <c r="AG524" s="152">
        <f t="shared" si="193"/>
        <v>20850</v>
      </c>
      <c r="AH524" s="152"/>
      <c r="AI524" s="152">
        <f t="shared" si="189"/>
        <v>20850</v>
      </c>
      <c r="AJ524" s="152"/>
      <c r="AK524" s="152">
        <f t="shared" si="194"/>
        <v>20850</v>
      </c>
      <c r="AL524" s="154"/>
      <c r="AM524" s="152">
        <f t="shared" si="195"/>
        <v>20850</v>
      </c>
      <c r="AN524" s="152"/>
      <c r="AO524" s="152">
        <f t="shared" si="196"/>
        <v>20850</v>
      </c>
      <c r="AP524" s="152"/>
      <c r="AQ524" s="152">
        <f t="shared" si="206"/>
        <v>20850</v>
      </c>
      <c r="AR524" s="152">
        <v>600</v>
      </c>
      <c r="AS524" s="152">
        <f t="shared" si="207"/>
        <v>21450</v>
      </c>
      <c r="AT524" s="150"/>
      <c r="AU524" s="152">
        <f t="shared" si="186"/>
        <v>21450</v>
      </c>
      <c r="AV524" s="152">
        <v>-92</v>
      </c>
      <c r="AW524" s="152">
        <f t="shared" si="187"/>
        <v>21358</v>
      </c>
    </row>
    <row r="525" spans="1:49" ht="16.5" customHeight="1">
      <c r="A525" s="156"/>
      <c r="B525" s="181"/>
      <c r="C525" s="149">
        <v>4170</v>
      </c>
      <c r="D525" s="323" t="s">
        <v>486</v>
      </c>
      <c r="E525" s="152"/>
      <c r="F525" s="157"/>
      <c r="G525" s="333"/>
      <c r="H525" s="157"/>
      <c r="I525" s="333"/>
      <c r="J525" s="152"/>
      <c r="K525" s="333"/>
      <c r="L525" s="152"/>
      <c r="M525" s="333"/>
      <c r="N525" s="152"/>
      <c r="O525" s="152"/>
      <c r="P525" s="152"/>
      <c r="Q525" s="152"/>
      <c r="R525" s="152"/>
      <c r="S525" s="152"/>
      <c r="T525" s="152"/>
      <c r="U525" s="152"/>
      <c r="V525" s="152"/>
      <c r="W525" s="152"/>
      <c r="X525" s="154"/>
      <c r="Y525" s="157"/>
      <c r="Z525" s="152"/>
      <c r="AA525" s="152"/>
      <c r="AB525" s="152"/>
      <c r="AC525" s="152"/>
      <c r="AD525" s="152"/>
      <c r="AE525" s="152"/>
      <c r="AF525" s="152"/>
      <c r="AG525" s="152"/>
      <c r="AH525" s="152"/>
      <c r="AI525" s="152"/>
      <c r="AJ525" s="152"/>
      <c r="AK525" s="152"/>
      <c r="AL525" s="154"/>
      <c r="AM525" s="152"/>
      <c r="AN525" s="152"/>
      <c r="AO525" s="152"/>
      <c r="AP525" s="152"/>
      <c r="AQ525" s="152"/>
      <c r="AR525" s="152"/>
      <c r="AS525" s="152"/>
      <c r="AT525" s="150"/>
      <c r="AU525" s="152">
        <v>0</v>
      </c>
      <c r="AV525" s="152">
        <v>2000</v>
      </c>
      <c r="AW525" s="152">
        <f t="shared" si="187"/>
        <v>2000</v>
      </c>
    </row>
    <row r="526" spans="1:49" ht="16.5" customHeight="1">
      <c r="A526" s="156"/>
      <c r="B526" s="181"/>
      <c r="C526" s="179">
        <v>4210</v>
      </c>
      <c r="D526" s="289" t="s">
        <v>300</v>
      </c>
      <c r="E526" s="152">
        <v>5000</v>
      </c>
      <c r="F526" s="157"/>
      <c r="G526" s="333">
        <f t="shared" si="212"/>
        <v>5000</v>
      </c>
      <c r="H526" s="157"/>
      <c r="I526" s="333">
        <f t="shared" si="213"/>
        <v>5000</v>
      </c>
      <c r="J526" s="152"/>
      <c r="K526" s="333">
        <f t="shared" si="214"/>
        <v>5000</v>
      </c>
      <c r="L526" s="152"/>
      <c r="M526" s="333">
        <v>5000</v>
      </c>
      <c r="N526" s="152">
        <v>18268</v>
      </c>
      <c r="O526" s="152">
        <f t="shared" si="208"/>
        <v>23268</v>
      </c>
      <c r="P526" s="152"/>
      <c r="Q526" s="152">
        <f t="shared" si="209"/>
        <v>23268</v>
      </c>
      <c r="R526" s="152"/>
      <c r="S526" s="152">
        <f t="shared" si="210"/>
        <v>23268</v>
      </c>
      <c r="T526" s="152">
        <v>-2000</v>
      </c>
      <c r="U526" s="152">
        <f t="shared" si="211"/>
        <v>21268</v>
      </c>
      <c r="V526" s="152"/>
      <c r="W526" s="152">
        <v>15100</v>
      </c>
      <c r="X526" s="154"/>
      <c r="Y526" s="157">
        <f t="shared" si="201"/>
        <v>15100</v>
      </c>
      <c r="Z526" s="152"/>
      <c r="AA526" s="152">
        <f t="shared" si="190"/>
        <v>15100</v>
      </c>
      <c r="AB526" s="152"/>
      <c r="AC526" s="152">
        <f t="shared" si="191"/>
        <v>15100</v>
      </c>
      <c r="AD526" s="152"/>
      <c r="AE526" s="152">
        <f t="shared" si="192"/>
        <v>15100</v>
      </c>
      <c r="AF526" s="152"/>
      <c r="AG526" s="152">
        <f t="shared" si="193"/>
        <v>15100</v>
      </c>
      <c r="AH526" s="152"/>
      <c r="AI526" s="152">
        <f t="shared" si="189"/>
        <v>15100</v>
      </c>
      <c r="AJ526" s="152"/>
      <c r="AK526" s="152">
        <f t="shared" si="194"/>
        <v>15100</v>
      </c>
      <c r="AL526" s="154"/>
      <c r="AM526" s="152">
        <f t="shared" si="195"/>
        <v>15100</v>
      </c>
      <c r="AN526" s="152">
        <v>23000</v>
      </c>
      <c r="AO526" s="152">
        <f t="shared" si="196"/>
        <v>38100</v>
      </c>
      <c r="AP526" s="152"/>
      <c r="AQ526" s="152">
        <f t="shared" si="206"/>
        <v>38100</v>
      </c>
      <c r="AR526" s="152">
        <v>2660</v>
      </c>
      <c r="AS526" s="152">
        <f t="shared" si="207"/>
        <v>40760</v>
      </c>
      <c r="AT526" s="150"/>
      <c r="AU526" s="152">
        <f t="shared" si="186"/>
        <v>40760</v>
      </c>
      <c r="AV526" s="152">
        <v>5389</v>
      </c>
      <c r="AW526" s="152">
        <f t="shared" si="187"/>
        <v>46149</v>
      </c>
    </row>
    <row r="527" spans="1:49" ht="16.5" customHeight="1">
      <c r="A527" s="156"/>
      <c r="B527" s="181"/>
      <c r="C527" s="179">
        <v>4260</v>
      </c>
      <c r="D527" s="177" t="s">
        <v>302</v>
      </c>
      <c r="E527" s="152">
        <v>11000</v>
      </c>
      <c r="F527" s="157"/>
      <c r="G527" s="333">
        <f t="shared" si="212"/>
        <v>11000</v>
      </c>
      <c r="H527" s="157"/>
      <c r="I527" s="333">
        <f t="shared" si="213"/>
        <v>11000</v>
      </c>
      <c r="J527" s="152"/>
      <c r="K527" s="333">
        <f t="shared" si="214"/>
        <v>11000</v>
      </c>
      <c r="L527" s="152">
        <v>3000</v>
      </c>
      <c r="M527" s="333">
        <f>K527+L527</f>
        <v>14000</v>
      </c>
      <c r="N527" s="152">
        <v>8100</v>
      </c>
      <c r="O527" s="152">
        <f t="shared" si="208"/>
        <v>22100</v>
      </c>
      <c r="P527" s="152">
        <v>-2170</v>
      </c>
      <c r="Q527" s="152">
        <f t="shared" si="209"/>
        <v>19930</v>
      </c>
      <c r="R527" s="152"/>
      <c r="S527" s="152">
        <f t="shared" si="210"/>
        <v>19930</v>
      </c>
      <c r="T527" s="152"/>
      <c r="U527" s="152">
        <f t="shared" si="211"/>
        <v>19930</v>
      </c>
      <c r="V527" s="152">
        <v>500</v>
      </c>
      <c r="W527" s="152">
        <v>23500</v>
      </c>
      <c r="X527" s="154"/>
      <c r="Y527" s="157">
        <f t="shared" si="201"/>
        <v>23500</v>
      </c>
      <c r="Z527" s="152"/>
      <c r="AA527" s="152">
        <f t="shared" si="190"/>
        <v>23500</v>
      </c>
      <c r="AB527" s="152"/>
      <c r="AC527" s="152">
        <f t="shared" si="191"/>
        <v>23500</v>
      </c>
      <c r="AD527" s="152"/>
      <c r="AE527" s="152">
        <f t="shared" si="192"/>
        <v>23500</v>
      </c>
      <c r="AF527" s="152"/>
      <c r="AG527" s="152">
        <f t="shared" si="193"/>
        <v>23500</v>
      </c>
      <c r="AH527" s="152"/>
      <c r="AI527" s="152">
        <f t="shared" si="189"/>
        <v>23500</v>
      </c>
      <c r="AJ527" s="152"/>
      <c r="AK527" s="152">
        <f t="shared" si="194"/>
        <v>23500</v>
      </c>
      <c r="AL527" s="154"/>
      <c r="AM527" s="152">
        <f t="shared" si="195"/>
        <v>23500</v>
      </c>
      <c r="AN527" s="152">
        <v>7000</v>
      </c>
      <c r="AO527" s="152">
        <f t="shared" si="196"/>
        <v>30500</v>
      </c>
      <c r="AP527" s="152"/>
      <c r="AQ527" s="152">
        <f t="shared" si="206"/>
        <v>30500</v>
      </c>
      <c r="AR527" s="152"/>
      <c r="AS527" s="152">
        <f t="shared" si="207"/>
        <v>30500</v>
      </c>
      <c r="AT527" s="150"/>
      <c r="AU527" s="152">
        <f aca="true" t="shared" si="215" ref="AU527:AU590">AS527+AT527</f>
        <v>30500</v>
      </c>
      <c r="AV527" s="152"/>
      <c r="AW527" s="152">
        <f t="shared" si="187"/>
        <v>30500</v>
      </c>
    </row>
    <row r="528" spans="1:49" ht="16.5" customHeight="1">
      <c r="A528" s="156"/>
      <c r="B528" s="181"/>
      <c r="C528" s="179">
        <v>4270</v>
      </c>
      <c r="D528" s="177" t="s">
        <v>303</v>
      </c>
      <c r="E528" s="152"/>
      <c r="F528" s="157"/>
      <c r="G528" s="333"/>
      <c r="H528" s="157"/>
      <c r="I528" s="333"/>
      <c r="J528" s="152"/>
      <c r="K528" s="333"/>
      <c r="L528" s="152"/>
      <c r="M528" s="333"/>
      <c r="N528" s="152"/>
      <c r="O528" s="152"/>
      <c r="P528" s="152"/>
      <c r="Q528" s="152"/>
      <c r="R528" s="152"/>
      <c r="S528" s="152"/>
      <c r="T528" s="152"/>
      <c r="U528" s="152"/>
      <c r="V528" s="152"/>
      <c r="W528" s="152">
        <v>6000</v>
      </c>
      <c r="X528" s="154"/>
      <c r="Y528" s="157">
        <f t="shared" si="201"/>
        <v>6000</v>
      </c>
      <c r="Z528" s="152"/>
      <c r="AA528" s="152">
        <f t="shared" si="190"/>
        <v>6000</v>
      </c>
      <c r="AB528" s="152"/>
      <c r="AC528" s="152">
        <f t="shared" si="191"/>
        <v>6000</v>
      </c>
      <c r="AD528" s="152"/>
      <c r="AE528" s="152">
        <f t="shared" si="192"/>
        <v>6000</v>
      </c>
      <c r="AF528" s="152">
        <v>462</v>
      </c>
      <c r="AG528" s="152">
        <f t="shared" si="193"/>
        <v>6462</v>
      </c>
      <c r="AH528" s="152"/>
      <c r="AI528" s="152">
        <f t="shared" si="189"/>
        <v>6462</v>
      </c>
      <c r="AJ528" s="152"/>
      <c r="AK528" s="152">
        <f t="shared" si="194"/>
        <v>6462</v>
      </c>
      <c r="AL528" s="154"/>
      <c r="AM528" s="152">
        <f t="shared" si="195"/>
        <v>6462</v>
      </c>
      <c r="AN528" s="152"/>
      <c r="AO528" s="152">
        <f t="shared" si="196"/>
        <v>6462</v>
      </c>
      <c r="AP528" s="152"/>
      <c r="AQ528" s="152">
        <f t="shared" si="206"/>
        <v>6462</v>
      </c>
      <c r="AR528" s="152"/>
      <c r="AS528" s="152">
        <f t="shared" si="207"/>
        <v>6462</v>
      </c>
      <c r="AT528" s="150"/>
      <c r="AU528" s="152">
        <f t="shared" si="215"/>
        <v>6462</v>
      </c>
      <c r="AV528" s="152"/>
      <c r="AW528" s="152">
        <f t="shared" si="187"/>
        <v>6462</v>
      </c>
    </row>
    <row r="529" spans="1:49" s="336" customFormat="1" ht="16.5" customHeight="1">
      <c r="A529" s="177"/>
      <c r="B529" s="280"/>
      <c r="C529" s="179">
        <v>4280</v>
      </c>
      <c r="D529" s="177" t="s">
        <v>304</v>
      </c>
      <c r="E529" s="333"/>
      <c r="F529" s="334">
        <v>1000</v>
      </c>
      <c r="G529" s="333">
        <f t="shared" si="212"/>
        <v>1000</v>
      </c>
      <c r="H529" s="334"/>
      <c r="I529" s="333">
        <f t="shared" si="213"/>
        <v>1000</v>
      </c>
      <c r="J529" s="333"/>
      <c r="K529" s="333">
        <f t="shared" si="214"/>
        <v>1000</v>
      </c>
      <c r="L529" s="333"/>
      <c r="M529" s="333">
        <f>K529+L529</f>
        <v>1000</v>
      </c>
      <c r="N529" s="180">
        <v>-500</v>
      </c>
      <c r="O529" s="152">
        <f>M529+N529</f>
        <v>500</v>
      </c>
      <c r="P529" s="180"/>
      <c r="Q529" s="152">
        <f>O529+P529</f>
        <v>500</v>
      </c>
      <c r="R529" s="180"/>
      <c r="S529" s="152">
        <f>Q529+R529</f>
        <v>500</v>
      </c>
      <c r="T529" s="180">
        <v>300</v>
      </c>
      <c r="U529" s="152">
        <f>S529+T529</f>
        <v>800</v>
      </c>
      <c r="V529" s="180"/>
      <c r="W529" s="152">
        <v>800</v>
      </c>
      <c r="X529" s="335"/>
      <c r="Y529" s="157">
        <f t="shared" si="201"/>
        <v>800</v>
      </c>
      <c r="Z529" s="180"/>
      <c r="AA529" s="152">
        <f t="shared" si="190"/>
        <v>800</v>
      </c>
      <c r="AB529" s="180"/>
      <c r="AC529" s="152">
        <f t="shared" si="191"/>
        <v>800</v>
      </c>
      <c r="AD529" s="180"/>
      <c r="AE529" s="152">
        <f t="shared" si="192"/>
        <v>800</v>
      </c>
      <c r="AF529" s="180"/>
      <c r="AG529" s="152">
        <f t="shared" si="193"/>
        <v>800</v>
      </c>
      <c r="AH529" s="180"/>
      <c r="AI529" s="152">
        <f t="shared" si="189"/>
        <v>800</v>
      </c>
      <c r="AJ529" s="180"/>
      <c r="AK529" s="152">
        <f t="shared" si="194"/>
        <v>800</v>
      </c>
      <c r="AL529" s="335"/>
      <c r="AM529" s="152">
        <f t="shared" si="195"/>
        <v>800</v>
      </c>
      <c r="AN529" s="180"/>
      <c r="AO529" s="152">
        <f t="shared" si="196"/>
        <v>800</v>
      </c>
      <c r="AP529" s="180"/>
      <c r="AQ529" s="152">
        <f t="shared" si="206"/>
        <v>800</v>
      </c>
      <c r="AR529" s="180"/>
      <c r="AS529" s="152">
        <f t="shared" si="207"/>
        <v>800</v>
      </c>
      <c r="AT529" s="177"/>
      <c r="AU529" s="152">
        <f t="shared" si="215"/>
        <v>800</v>
      </c>
      <c r="AV529" s="180">
        <v>-174</v>
      </c>
      <c r="AW529" s="152">
        <f aca="true" t="shared" si="216" ref="AW529:AW592">AU529+AV529</f>
        <v>626</v>
      </c>
    </row>
    <row r="530" spans="1:49" s="336" customFormat="1" ht="16.5" customHeight="1">
      <c r="A530" s="177"/>
      <c r="B530" s="280"/>
      <c r="C530" s="179">
        <v>4300</v>
      </c>
      <c r="D530" s="177" t="s">
        <v>284</v>
      </c>
      <c r="E530" s="328"/>
      <c r="F530" s="329"/>
      <c r="G530" s="328"/>
      <c r="H530" s="329"/>
      <c r="I530" s="328"/>
      <c r="J530" s="328"/>
      <c r="K530" s="328"/>
      <c r="L530" s="328"/>
      <c r="M530" s="333">
        <v>10130</v>
      </c>
      <c r="N530" s="180">
        <v>-1030</v>
      </c>
      <c r="O530" s="152">
        <f>M530+N530</f>
        <v>9100</v>
      </c>
      <c r="P530" s="180"/>
      <c r="Q530" s="152">
        <f>O530+P530</f>
        <v>9100</v>
      </c>
      <c r="R530" s="180"/>
      <c r="S530" s="152">
        <f>Q530+R530</f>
        <v>9100</v>
      </c>
      <c r="T530" s="180">
        <v>1000</v>
      </c>
      <c r="U530" s="152">
        <f>S530+T530</f>
        <v>10100</v>
      </c>
      <c r="V530" s="180">
        <v>1900</v>
      </c>
      <c r="W530" s="152">
        <v>12100</v>
      </c>
      <c r="X530" s="335"/>
      <c r="Y530" s="157">
        <f t="shared" si="201"/>
        <v>12100</v>
      </c>
      <c r="Z530" s="180"/>
      <c r="AA530" s="152">
        <f t="shared" si="190"/>
        <v>12100</v>
      </c>
      <c r="AB530" s="180"/>
      <c r="AC530" s="152">
        <f t="shared" si="191"/>
        <v>12100</v>
      </c>
      <c r="AD530" s="180"/>
      <c r="AE530" s="152">
        <f t="shared" si="192"/>
        <v>12100</v>
      </c>
      <c r="AF530" s="180">
        <v>-462</v>
      </c>
      <c r="AG530" s="152">
        <f t="shared" si="193"/>
        <v>11638</v>
      </c>
      <c r="AH530" s="180"/>
      <c r="AI530" s="152">
        <f t="shared" si="189"/>
        <v>11638</v>
      </c>
      <c r="AJ530" s="180"/>
      <c r="AK530" s="152">
        <f t="shared" si="194"/>
        <v>11638</v>
      </c>
      <c r="AL530" s="335"/>
      <c r="AM530" s="152">
        <f t="shared" si="195"/>
        <v>11638</v>
      </c>
      <c r="AN530" s="180">
        <v>3000</v>
      </c>
      <c r="AO530" s="152">
        <f t="shared" si="196"/>
        <v>14638</v>
      </c>
      <c r="AP530" s="180"/>
      <c r="AQ530" s="152">
        <f t="shared" si="206"/>
        <v>14638</v>
      </c>
      <c r="AR530" s="180">
        <v>3000</v>
      </c>
      <c r="AS530" s="152">
        <f t="shared" si="207"/>
        <v>17638</v>
      </c>
      <c r="AT530" s="177"/>
      <c r="AU530" s="152">
        <f t="shared" si="215"/>
        <v>17638</v>
      </c>
      <c r="AV530" s="180"/>
      <c r="AW530" s="152">
        <f t="shared" si="216"/>
        <v>17638</v>
      </c>
    </row>
    <row r="531" spans="1:49" s="336" customFormat="1" ht="16.5" customHeight="1">
      <c r="A531" s="177"/>
      <c r="B531" s="280"/>
      <c r="C531" s="179">
        <v>4360</v>
      </c>
      <c r="D531" s="177" t="s">
        <v>488</v>
      </c>
      <c r="E531" s="333"/>
      <c r="F531" s="334"/>
      <c r="G531" s="333"/>
      <c r="H531" s="334"/>
      <c r="I531" s="333"/>
      <c r="J531" s="333"/>
      <c r="K531" s="333"/>
      <c r="L531" s="333"/>
      <c r="M531" s="333"/>
      <c r="N531" s="180"/>
      <c r="O531" s="152"/>
      <c r="P531" s="180"/>
      <c r="Q531" s="152"/>
      <c r="R531" s="180"/>
      <c r="S531" s="152"/>
      <c r="T531" s="180"/>
      <c r="U531" s="152"/>
      <c r="V531" s="180"/>
      <c r="W531" s="152">
        <v>1500</v>
      </c>
      <c r="X531" s="335"/>
      <c r="Y531" s="157">
        <f t="shared" si="201"/>
        <v>1500</v>
      </c>
      <c r="Z531" s="180"/>
      <c r="AA531" s="152">
        <f t="shared" si="190"/>
        <v>1500</v>
      </c>
      <c r="AB531" s="180"/>
      <c r="AC531" s="152">
        <f t="shared" si="191"/>
        <v>1500</v>
      </c>
      <c r="AD531" s="180"/>
      <c r="AE531" s="152">
        <f t="shared" si="192"/>
        <v>1500</v>
      </c>
      <c r="AF531" s="180"/>
      <c r="AG531" s="152">
        <f t="shared" si="193"/>
        <v>1500</v>
      </c>
      <c r="AH531" s="180"/>
      <c r="AI531" s="152">
        <f t="shared" si="189"/>
        <v>1500</v>
      </c>
      <c r="AJ531" s="180"/>
      <c r="AK531" s="152">
        <f t="shared" si="194"/>
        <v>1500</v>
      </c>
      <c r="AL531" s="335"/>
      <c r="AM531" s="152">
        <f t="shared" si="195"/>
        <v>1500</v>
      </c>
      <c r="AN531" s="180"/>
      <c r="AO531" s="152">
        <f t="shared" si="196"/>
        <v>1500</v>
      </c>
      <c r="AP531" s="180"/>
      <c r="AQ531" s="152">
        <f t="shared" si="206"/>
        <v>1500</v>
      </c>
      <c r="AR531" s="180"/>
      <c r="AS531" s="152">
        <f t="shared" si="207"/>
        <v>1500</v>
      </c>
      <c r="AT531" s="177"/>
      <c r="AU531" s="152">
        <f t="shared" si="215"/>
        <v>1500</v>
      </c>
      <c r="AV531" s="180"/>
      <c r="AW531" s="152">
        <f t="shared" si="216"/>
        <v>1500</v>
      </c>
    </row>
    <row r="532" spans="1:49" s="336" customFormat="1" ht="16.5" customHeight="1">
      <c r="A532" s="177"/>
      <c r="B532" s="280"/>
      <c r="C532" s="179">
        <v>4370</v>
      </c>
      <c r="D532" s="177" t="s">
        <v>307</v>
      </c>
      <c r="E532" s="333"/>
      <c r="F532" s="334"/>
      <c r="G532" s="333"/>
      <c r="H532" s="334"/>
      <c r="I532" s="333"/>
      <c r="J532" s="333"/>
      <c r="K532" s="333"/>
      <c r="L532" s="333"/>
      <c r="M532" s="333"/>
      <c r="N532" s="180"/>
      <c r="O532" s="152"/>
      <c r="P532" s="180"/>
      <c r="Q532" s="152"/>
      <c r="R532" s="180"/>
      <c r="S532" s="152"/>
      <c r="T532" s="180"/>
      <c r="U532" s="152"/>
      <c r="V532" s="180"/>
      <c r="W532" s="152">
        <v>10100</v>
      </c>
      <c r="X532" s="335"/>
      <c r="Y532" s="157">
        <f t="shared" si="201"/>
        <v>10100</v>
      </c>
      <c r="Z532" s="180"/>
      <c r="AA532" s="152">
        <f t="shared" si="190"/>
        <v>10100</v>
      </c>
      <c r="AB532" s="180"/>
      <c r="AC532" s="152">
        <f t="shared" si="191"/>
        <v>10100</v>
      </c>
      <c r="AD532" s="180"/>
      <c r="AE532" s="152">
        <f t="shared" si="192"/>
        <v>10100</v>
      </c>
      <c r="AF532" s="180"/>
      <c r="AG532" s="152">
        <f t="shared" si="193"/>
        <v>10100</v>
      </c>
      <c r="AH532" s="180"/>
      <c r="AI532" s="152">
        <f t="shared" si="189"/>
        <v>10100</v>
      </c>
      <c r="AJ532" s="180"/>
      <c r="AK532" s="152">
        <f t="shared" si="194"/>
        <v>10100</v>
      </c>
      <c r="AL532" s="335"/>
      <c r="AM532" s="152">
        <f t="shared" si="195"/>
        <v>10100</v>
      </c>
      <c r="AN532" s="180"/>
      <c r="AO532" s="152">
        <f t="shared" si="196"/>
        <v>10100</v>
      </c>
      <c r="AP532" s="180"/>
      <c r="AQ532" s="152">
        <f t="shared" si="206"/>
        <v>10100</v>
      </c>
      <c r="AR532" s="180">
        <v>500</v>
      </c>
      <c r="AS532" s="152">
        <f t="shared" si="207"/>
        <v>10600</v>
      </c>
      <c r="AT532" s="177"/>
      <c r="AU532" s="152">
        <f t="shared" si="215"/>
        <v>10600</v>
      </c>
      <c r="AV532" s="180"/>
      <c r="AW532" s="152">
        <f t="shared" si="216"/>
        <v>10600</v>
      </c>
    </row>
    <row r="533" spans="1:49" ht="16.5" customHeight="1">
      <c r="A533" s="156"/>
      <c r="B533" s="181"/>
      <c r="C533" s="149">
        <v>4410</v>
      </c>
      <c r="D533" s="150" t="s">
        <v>347</v>
      </c>
      <c r="E533" s="152">
        <v>3400</v>
      </c>
      <c r="F533" s="157"/>
      <c r="G533" s="333">
        <f t="shared" si="212"/>
        <v>3400</v>
      </c>
      <c r="H533" s="157"/>
      <c r="I533" s="333">
        <f t="shared" si="213"/>
        <v>3400</v>
      </c>
      <c r="J533" s="152"/>
      <c r="K533" s="333">
        <f t="shared" si="214"/>
        <v>3400</v>
      </c>
      <c r="L533" s="152"/>
      <c r="M533" s="333">
        <f>K533+L533</f>
        <v>3400</v>
      </c>
      <c r="N533" s="152">
        <v>330</v>
      </c>
      <c r="O533" s="152">
        <f>M533+N533</f>
        <v>3730</v>
      </c>
      <c r="P533" s="152"/>
      <c r="Q533" s="152">
        <f>O533+P533</f>
        <v>3730</v>
      </c>
      <c r="R533" s="152"/>
      <c r="S533" s="152">
        <f>Q533+R533</f>
        <v>3730</v>
      </c>
      <c r="T533" s="152">
        <v>900</v>
      </c>
      <c r="U533" s="152">
        <f>S533+T533</f>
        <v>4630</v>
      </c>
      <c r="V533" s="152"/>
      <c r="W533" s="152">
        <v>5000</v>
      </c>
      <c r="X533" s="154"/>
      <c r="Y533" s="157">
        <f t="shared" si="201"/>
        <v>5000</v>
      </c>
      <c r="Z533" s="152"/>
      <c r="AA533" s="152">
        <f t="shared" si="190"/>
        <v>5000</v>
      </c>
      <c r="AB533" s="152"/>
      <c r="AC533" s="152">
        <f t="shared" si="191"/>
        <v>5000</v>
      </c>
      <c r="AD533" s="152"/>
      <c r="AE533" s="152">
        <f t="shared" si="192"/>
        <v>5000</v>
      </c>
      <c r="AF533" s="152"/>
      <c r="AG533" s="152">
        <f t="shared" si="193"/>
        <v>5000</v>
      </c>
      <c r="AH533" s="152"/>
      <c r="AI533" s="152">
        <f t="shared" si="189"/>
        <v>5000</v>
      </c>
      <c r="AJ533" s="152"/>
      <c r="AK533" s="152">
        <f t="shared" si="194"/>
        <v>5000</v>
      </c>
      <c r="AL533" s="154"/>
      <c r="AM533" s="152">
        <f t="shared" si="195"/>
        <v>5000</v>
      </c>
      <c r="AN533" s="152"/>
      <c r="AO533" s="152">
        <f t="shared" si="196"/>
        <v>5000</v>
      </c>
      <c r="AP533" s="152"/>
      <c r="AQ533" s="152">
        <f t="shared" si="206"/>
        <v>5000</v>
      </c>
      <c r="AR533" s="152"/>
      <c r="AS533" s="152">
        <f t="shared" si="207"/>
        <v>5000</v>
      </c>
      <c r="AT533" s="150"/>
      <c r="AU533" s="152">
        <f t="shared" si="215"/>
        <v>5000</v>
      </c>
      <c r="AV533" s="152">
        <v>-1500</v>
      </c>
      <c r="AW533" s="152">
        <f t="shared" si="216"/>
        <v>3500</v>
      </c>
    </row>
    <row r="534" spans="1:49" ht="16.5" customHeight="1">
      <c r="A534" s="156"/>
      <c r="B534" s="181"/>
      <c r="C534" s="149">
        <v>4430</v>
      </c>
      <c r="D534" s="150" t="s">
        <v>309</v>
      </c>
      <c r="E534" s="152">
        <v>1000</v>
      </c>
      <c r="F534" s="157"/>
      <c r="G534" s="333">
        <f t="shared" si="212"/>
        <v>1000</v>
      </c>
      <c r="H534" s="157"/>
      <c r="I534" s="333">
        <f t="shared" si="213"/>
        <v>1000</v>
      </c>
      <c r="J534" s="152"/>
      <c r="K534" s="333">
        <f t="shared" si="214"/>
        <v>1000</v>
      </c>
      <c r="L534" s="152"/>
      <c r="M534" s="333">
        <v>1000</v>
      </c>
      <c r="N534" s="152">
        <v>-268</v>
      </c>
      <c r="O534" s="152">
        <f>M534+N534</f>
        <v>732</v>
      </c>
      <c r="P534" s="152"/>
      <c r="Q534" s="152">
        <f>O534+P534</f>
        <v>732</v>
      </c>
      <c r="R534" s="152"/>
      <c r="S534" s="152">
        <f>Q534+R534</f>
        <v>732</v>
      </c>
      <c r="T534" s="152"/>
      <c r="U534" s="152">
        <f>S534+T534</f>
        <v>732</v>
      </c>
      <c r="V534" s="152"/>
      <c r="W534" s="152">
        <v>2400</v>
      </c>
      <c r="X534" s="154"/>
      <c r="Y534" s="157">
        <f t="shared" si="201"/>
        <v>2400</v>
      </c>
      <c r="Z534" s="152"/>
      <c r="AA534" s="152">
        <f t="shared" si="190"/>
        <v>2400</v>
      </c>
      <c r="AB534" s="152"/>
      <c r="AC534" s="152">
        <f t="shared" si="191"/>
        <v>2400</v>
      </c>
      <c r="AD534" s="152"/>
      <c r="AE534" s="152">
        <f t="shared" si="192"/>
        <v>2400</v>
      </c>
      <c r="AF534" s="152"/>
      <c r="AG534" s="152">
        <f t="shared" si="193"/>
        <v>2400</v>
      </c>
      <c r="AH534" s="152"/>
      <c r="AI534" s="152">
        <f t="shared" si="189"/>
        <v>2400</v>
      </c>
      <c r="AJ534" s="152"/>
      <c r="AK534" s="152">
        <f t="shared" si="194"/>
        <v>2400</v>
      </c>
      <c r="AL534" s="154"/>
      <c r="AM534" s="152">
        <f t="shared" si="195"/>
        <v>2400</v>
      </c>
      <c r="AN534" s="152"/>
      <c r="AO534" s="152">
        <f t="shared" si="196"/>
        <v>2400</v>
      </c>
      <c r="AP534" s="152"/>
      <c r="AQ534" s="152">
        <f t="shared" si="206"/>
        <v>2400</v>
      </c>
      <c r="AR534" s="152"/>
      <c r="AS534" s="152">
        <f t="shared" si="207"/>
        <v>2400</v>
      </c>
      <c r="AT534" s="150"/>
      <c r="AU534" s="152">
        <f t="shared" si="215"/>
        <v>2400</v>
      </c>
      <c r="AV534" s="152">
        <v>-500</v>
      </c>
      <c r="AW534" s="152">
        <f t="shared" si="216"/>
        <v>1900</v>
      </c>
    </row>
    <row r="535" spans="1:49" ht="16.5" customHeight="1">
      <c r="A535" s="156"/>
      <c r="B535" s="181"/>
      <c r="C535" s="149">
        <v>4440</v>
      </c>
      <c r="D535" s="150" t="s">
        <v>310</v>
      </c>
      <c r="E535" s="189">
        <v>14761</v>
      </c>
      <c r="F535" s="299"/>
      <c r="G535" s="337">
        <f t="shared" si="212"/>
        <v>14761</v>
      </c>
      <c r="H535" s="299"/>
      <c r="I535" s="337">
        <f t="shared" si="213"/>
        <v>14761</v>
      </c>
      <c r="J535" s="189">
        <v>667</v>
      </c>
      <c r="K535" s="337">
        <f t="shared" si="214"/>
        <v>15428</v>
      </c>
      <c r="L535" s="189"/>
      <c r="M535" s="337">
        <f>K535+L535</f>
        <v>15428</v>
      </c>
      <c r="N535" s="152"/>
      <c r="O535" s="152">
        <f>M535+N535</f>
        <v>15428</v>
      </c>
      <c r="P535" s="152">
        <v>2170</v>
      </c>
      <c r="Q535" s="152">
        <f>O535+P535</f>
        <v>17598</v>
      </c>
      <c r="R535" s="152"/>
      <c r="S535" s="152">
        <f>Q535+R535</f>
        <v>17598</v>
      </c>
      <c r="T535" s="152"/>
      <c r="U535" s="152">
        <f>S535+T535</f>
        <v>17598</v>
      </c>
      <c r="V535" s="152"/>
      <c r="W535" s="152">
        <v>24500</v>
      </c>
      <c r="X535" s="154"/>
      <c r="Y535" s="157">
        <f t="shared" si="201"/>
        <v>24500</v>
      </c>
      <c r="Z535" s="152"/>
      <c r="AA535" s="152">
        <f t="shared" si="190"/>
        <v>24500</v>
      </c>
      <c r="AB535" s="152"/>
      <c r="AC535" s="152">
        <f t="shared" si="191"/>
        <v>24500</v>
      </c>
      <c r="AD535" s="152"/>
      <c r="AE535" s="152">
        <f t="shared" si="192"/>
        <v>24500</v>
      </c>
      <c r="AF535" s="152"/>
      <c r="AG535" s="152">
        <f t="shared" si="193"/>
        <v>24500</v>
      </c>
      <c r="AH535" s="152"/>
      <c r="AI535" s="152">
        <f t="shared" si="189"/>
        <v>24500</v>
      </c>
      <c r="AJ535" s="152"/>
      <c r="AK535" s="152">
        <f t="shared" si="194"/>
        <v>24500</v>
      </c>
      <c r="AL535" s="154"/>
      <c r="AM535" s="152">
        <f t="shared" si="195"/>
        <v>24500</v>
      </c>
      <c r="AN535" s="152">
        <v>2700</v>
      </c>
      <c r="AO535" s="152">
        <f t="shared" si="196"/>
        <v>27200</v>
      </c>
      <c r="AP535" s="152"/>
      <c r="AQ535" s="152">
        <f t="shared" si="206"/>
        <v>27200</v>
      </c>
      <c r="AR535" s="152">
        <v>-754</v>
      </c>
      <c r="AS535" s="152">
        <f t="shared" si="207"/>
        <v>26446</v>
      </c>
      <c r="AT535" s="150"/>
      <c r="AU535" s="152">
        <f t="shared" si="215"/>
        <v>26446</v>
      </c>
      <c r="AV535" s="152"/>
      <c r="AW535" s="152">
        <f t="shared" si="216"/>
        <v>26446</v>
      </c>
    </row>
    <row r="536" spans="1:49" ht="16.5" customHeight="1">
      <c r="A536" s="156"/>
      <c r="B536" s="181"/>
      <c r="C536" s="149">
        <v>4480</v>
      </c>
      <c r="D536" s="150" t="s">
        <v>311</v>
      </c>
      <c r="E536" s="189"/>
      <c r="F536" s="299"/>
      <c r="G536" s="337"/>
      <c r="H536" s="299"/>
      <c r="I536" s="337"/>
      <c r="J536" s="189"/>
      <c r="K536" s="337"/>
      <c r="L536" s="189"/>
      <c r="M536" s="337"/>
      <c r="N536" s="152"/>
      <c r="O536" s="152"/>
      <c r="P536" s="152"/>
      <c r="Q536" s="152"/>
      <c r="R536" s="152"/>
      <c r="S536" s="152"/>
      <c r="T536" s="152"/>
      <c r="U536" s="152"/>
      <c r="V536" s="152"/>
      <c r="W536" s="152">
        <v>3400</v>
      </c>
      <c r="X536" s="154"/>
      <c r="Y536" s="157">
        <f t="shared" si="201"/>
        <v>3400</v>
      </c>
      <c r="Z536" s="152"/>
      <c r="AA536" s="152">
        <f t="shared" si="190"/>
        <v>3400</v>
      </c>
      <c r="AB536" s="152"/>
      <c r="AC536" s="152">
        <f t="shared" si="191"/>
        <v>3400</v>
      </c>
      <c r="AD536" s="152"/>
      <c r="AE536" s="152">
        <f t="shared" si="192"/>
        <v>3400</v>
      </c>
      <c r="AF536" s="152"/>
      <c r="AG536" s="152">
        <f t="shared" si="193"/>
        <v>3400</v>
      </c>
      <c r="AH536" s="152"/>
      <c r="AI536" s="152">
        <f t="shared" si="189"/>
        <v>3400</v>
      </c>
      <c r="AJ536" s="152"/>
      <c r="AK536" s="152">
        <f t="shared" si="194"/>
        <v>3400</v>
      </c>
      <c r="AL536" s="154"/>
      <c r="AM536" s="152">
        <f t="shared" si="195"/>
        <v>3400</v>
      </c>
      <c r="AN536" s="152"/>
      <c r="AO536" s="152">
        <f t="shared" si="196"/>
        <v>3400</v>
      </c>
      <c r="AP536" s="152"/>
      <c r="AQ536" s="152">
        <f t="shared" si="206"/>
        <v>3400</v>
      </c>
      <c r="AR536" s="152"/>
      <c r="AS536" s="152">
        <f t="shared" si="207"/>
        <v>3400</v>
      </c>
      <c r="AT536" s="150"/>
      <c r="AU536" s="152">
        <f t="shared" si="215"/>
        <v>3400</v>
      </c>
      <c r="AV536" s="152">
        <v>-359</v>
      </c>
      <c r="AW536" s="152">
        <f t="shared" si="216"/>
        <v>3041</v>
      </c>
    </row>
    <row r="537" spans="1:49" ht="16.5" customHeight="1">
      <c r="A537" s="156"/>
      <c r="B537" s="181"/>
      <c r="C537" s="149">
        <v>4750</v>
      </c>
      <c r="D537" s="176" t="s">
        <v>316</v>
      </c>
      <c r="E537" s="189"/>
      <c r="F537" s="299"/>
      <c r="G537" s="337"/>
      <c r="H537" s="299"/>
      <c r="I537" s="337"/>
      <c r="J537" s="189"/>
      <c r="K537" s="337"/>
      <c r="L537" s="189"/>
      <c r="M537" s="337"/>
      <c r="N537" s="152"/>
      <c r="O537" s="152"/>
      <c r="P537" s="152"/>
      <c r="Q537" s="152"/>
      <c r="R537" s="152"/>
      <c r="S537" s="152"/>
      <c r="T537" s="152"/>
      <c r="U537" s="152"/>
      <c r="V537" s="152"/>
      <c r="W537" s="152"/>
      <c r="X537" s="154"/>
      <c r="Y537" s="157"/>
      <c r="Z537" s="152"/>
      <c r="AA537" s="152"/>
      <c r="AB537" s="152"/>
      <c r="AC537" s="152"/>
      <c r="AD537" s="152"/>
      <c r="AE537" s="152"/>
      <c r="AF537" s="152"/>
      <c r="AG537" s="152"/>
      <c r="AH537" s="152"/>
      <c r="AI537" s="152"/>
      <c r="AJ537" s="152"/>
      <c r="AK537" s="152"/>
      <c r="AL537" s="154"/>
      <c r="AM537" s="152"/>
      <c r="AN537" s="152"/>
      <c r="AO537" s="152"/>
      <c r="AP537" s="152"/>
      <c r="AQ537" s="152"/>
      <c r="AR537" s="152"/>
      <c r="AS537" s="152"/>
      <c r="AT537" s="150"/>
      <c r="AU537" s="152">
        <v>0</v>
      </c>
      <c r="AV537" s="152">
        <v>1336</v>
      </c>
      <c r="AW537" s="152">
        <f t="shared" si="216"/>
        <v>1336</v>
      </c>
    </row>
    <row r="538" spans="1:49" ht="16.5" customHeight="1">
      <c r="A538" s="156"/>
      <c r="B538" s="181"/>
      <c r="C538" s="238">
        <v>6060</v>
      </c>
      <c r="D538" s="338" t="s">
        <v>412</v>
      </c>
      <c r="E538" s="189"/>
      <c r="F538" s="299"/>
      <c r="G538" s="337"/>
      <c r="H538" s="299"/>
      <c r="I538" s="337"/>
      <c r="J538" s="189"/>
      <c r="K538" s="337"/>
      <c r="L538" s="189"/>
      <c r="M538" s="337"/>
      <c r="N538" s="152"/>
      <c r="O538" s="152"/>
      <c r="P538" s="152"/>
      <c r="Q538" s="152"/>
      <c r="R538" s="152"/>
      <c r="S538" s="152"/>
      <c r="T538" s="152"/>
      <c r="U538" s="152"/>
      <c r="V538" s="152"/>
      <c r="W538" s="152">
        <v>6000</v>
      </c>
      <c r="X538" s="154"/>
      <c r="Y538" s="157">
        <f t="shared" si="201"/>
        <v>6000</v>
      </c>
      <c r="Z538" s="152"/>
      <c r="AA538" s="152">
        <f t="shared" si="190"/>
        <v>6000</v>
      </c>
      <c r="AB538" s="152"/>
      <c r="AC538" s="152">
        <f t="shared" si="191"/>
        <v>6000</v>
      </c>
      <c r="AD538" s="152"/>
      <c r="AE538" s="152">
        <f t="shared" si="192"/>
        <v>6000</v>
      </c>
      <c r="AF538" s="152"/>
      <c r="AG538" s="152">
        <f t="shared" si="193"/>
        <v>6000</v>
      </c>
      <c r="AH538" s="152"/>
      <c r="AI538" s="152">
        <f t="shared" si="189"/>
        <v>6000</v>
      </c>
      <c r="AJ538" s="152"/>
      <c r="AK538" s="152">
        <f t="shared" si="194"/>
        <v>6000</v>
      </c>
      <c r="AL538" s="154"/>
      <c r="AM538" s="152">
        <f t="shared" si="195"/>
        <v>6000</v>
      </c>
      <c r="AN538" s="152">
        <v>5000</v>
      </c>
      <c r="AO538" s="152">
        <f t="shared" si="196"/>
        <v>11000</v>
      </c>
      <c r="AP538" s="152"/>
      <c r="AQ538" s="152">
        <f t="shared" si="206"/>
        <v>11000</v>
      </c>
      <c r="AR538" s="152"/>
      <c r="AS538" s="152">
        <f t="shared" si="207"/>
        <v>11000</v>
      </c>
      <c r="AT538" s="150"/>
      <c r="AU538" s="152">
        <f t="shared" si="215"/>
        <v>11000</v>
      </c>
      <c r="AV538" s="152"/>
      <c r="AW538" s="152">
        <f t="shared" si="216"/>
        <v>11000</v>
      </c>
    </row>
    <row r="539" spans="1:49" ht="16.5" customHeight="1">
      <c r="A539" s="191"/>
      <c r="B539" s="192" t="s">
        <v>489</v>
      </c>
      <c r="C539" s="225"/>
      <c r="D539" s="263"/>
      <c r="E539" s="190">
        <f>SUM(E521:E535)</f>
        <v>565370</v>
      </c>
      <c r="F539" s="190">
        <f>SUM(F521:F535)</f>
        <v>1000</v>
      </c>
      <c r="G539" s="190">
        <f>SUM(G521:G535)</f>
        <v>566370</v>
      </c>
      <c r="H539" s="190"/>
      <c r="I539" s="190">
        <f aca="true" t="shared" si="217" ref="I539:O539">SUM(I521:I535)</f>
        <v>566370</v>
      </c>
      <c r="J539" s="190">
        <f t="shared" si="217"/>
        <v>0</v>
      </c>
      <c r="K539" s="190">
        <f t="shared" si="217"/>
        <v>566370</v>
      </c>
      <c r="L539" s="190">
        <f t="shared" si="217"/>
        <v>3000</v>
      </c>
      <c r="M539" s="190">
        <f t="shared" si="217"/>
        <v>579500</v>
      </c>
      <c r="N539" s="190">
        <f t="shared" si="217"/>
        <v>24900</v>
      </c>
      <c r="O539" s="161">
        <f t="shared" si="217"/>
        <v>604400</v>
      </c>
      <c r="P539" s="163">
        <v>0</v>
      </c>
      <c r="Q539" s="162">
        <f>O539+P539</f>
        <v>604400</v>
      </c>
      <c r="R539" s="162"/>
      <c r="S539" s="162">
        <f aca="true" t="shared" si="218" ref="S539:S599">Q539+R539</f>
        <v>604400</v>
      </c>
      <c r="T539" s="162"/>
      <c r="U539" s="162">
        <f>SUM(U521:U535)</f>
        <v>604600</v>
      </c>
      <c r="V539" s="162">
        <f>SUM(V521:V535)</f>
        <v>6000</v>
      </c>
      <c r="W539" s="162">
        <f>SUM(W521:W538)</f>
        <v>1104400</v>
      </c>
      <c r="X539" s="162"/>
      <c r="Y539" s="164">
        <f t="shared" si="201"/>
        <v>1104400</v>
      </c>
      <c r="Z539" s="162">
        <f>SUM(Z521:Z538)</f>
        <v>30000</v>
      </c>
      <c r="AA539" s="162">
        <f t="shared" si="190"/>
        <v>1134400</v>
      </c>
      <c r="AB539" s="162"/>
      <c r="AC539" s="162">
        <f t="shared" si="191"/>
        <v>1134400</v>
      </c>
      <c r="AD539" s="162"/>
      <c r="AE539" s="162">
        <f t="shared" si="192"/>
        <v>1134400</v>
      </c>
      <c r="AF539" s="162"/>
      <c r="AG539" s="162">
        <f t="shared" si="193"/>
        <v>1134400</v>
      </c>
      <c r="AH539" s="162"/>
      <c r="AI539" s="162">
        <f t="shared" si="189"/>
        <v>1134400</v>
      </c>
      <c r="AJ539" s="162"/>
      <c r="AK539" s="162">
        <f>SUM(AK521:AK538)</f>
        <v>1134400</v>
      </c>
      <c r="AL539" s="164"/>
      <c r="AM539" s="162">
        <f t="shared" si="195"/>
        <v>1134400</v>
      </c>
      <c r="AN539" s="162">
        <f>SUM(AN521:AN538)</f>
        <v>40700</v>
      </c>
      <c r="AO539" s="162">
        <f t="shared" si="196"/>
        <v>1175100</v>
      </c>
      <c r="AP539" s="162"/>
      <c r="AQ539" s="162">
        <f>SUM(AQ521:AQ538)</f>
        <v>1175100</v>
      </c>
      <c r="AR539" s="164">
        <f>SUM(AR521:AR538)</f>
        <v>0</v>
      </c>
      <c r="AS539" s="162">
        <f t="shared" si="207"/>
        <v>1175100</v>
      </c>
      <c r="AT539" s="163"/>
      <c r="AU539" s="162">
        <f t="shared" si="215"/>
        <v>1175100</v>
      </c>
      <c r="AV539" s="162">
        <f>SUM(AV521:AV538)</f>
        <v>0</v>
      </c>
      <c r="AW539" s="162">
        <f t="shared" si="216"/>
        <v>1175100</v>
      </c>
    </row>
    <row r="540" spans="1:49" ht="16.5" customHeight="1">
      <c r="A540" s="191"/>
      <c r="B540" s="234"/>
      <c r="C540" s="223"/>
      <c r="D540" s="173"/>
      <c r="E540" s="169"/>
      <c r="F540" s="169"/>
      <c r="G540" s="169"/>
      <c r="H540" s="169"/>
      <c r="I540" s="169"/>
      <c r="J540" s="169"/>
      <c r="K540" s="169"/>
      <c r="L540" s="169"/>
      <c r="M540" s="169"/>
      <c r="N540" s="169"/>
      <c r="O540" s="185"/>
      <c r="P540" s="283"/>
      <c r="Q540" s="243"/>
      <c r="R540" s="243"/>
      <c r="S540" s="243"/>
      <c r="T540" s="243"/>
      <c r="U540" s="243"/>
      <c r="V540" s="243"/>
      <c r="W540" s="243"/>
      <c r="X540" s="243"/>
      <c r="Y540" s="282"/>
      <c r="Z540" s="243"/>
      <c r="AA540" s="243"/>
      <c r="AB540" s="243"/>
      <c r="AC540" s="243"/>
      <c r="AD540" s="243"/>
      <c r="AE540" s="243"/>
      <c r="AF540" s="243"/>
      <c r="AG540" s="243"/>
      <c r="AH540" s="215"/>
      <c r="AI540" s="215"/>
      <c r="AJ540" s="243"/>
      <c r="AK540" s="243"/>
      <c r="AL540" s="154"/>
      <c r="AM540" s="152"/>
      <c r="AN540" s="152"/>
      <c r="AO540" s="152"/>
      <c r="AP540" s="152"/>
      <c r="AQ540" s="152"/>
      <c r="AR540" s="154"/>
      <c r="AS540" s="152"/>
      <c r="AT540" s="150"/>
      <c r="AU540" s="152"/>
      <c r="AV540" s="152"/>
      <c r="AW540" s="152"/>
    </row>
    <row r="541" spans="1:49" ht="16.5" customHeight="1">
      <c r="A541" s="191"/>
      <c r="B541" s="208">
        <v>85334</v>
      </c>
      <c r="C541" s="208">
        <v>3110</v>
      </c>
      <c r="D541" s="209" t="s">
        <v>452</v>
      </c>
      <c r="E541" s="170"/>
      <c r="F541" s="170"/>
      <c r="G541" s="170"/>
      <c r="H541" s="170"/>
      <c r="I541" s="170"/>
      <c r="J541" s="170"/>
      <c r="K541" s="170"/>
      <c r="L541" s="170"/>
      <c r="M541" s="170"/>
      <c r="N541" s="170"/>
      <c r="O541" s="170"/>
      <c r="P541" s="209"/>
      <c r="Q541" s="170"/>
      <c r="R541" s="170"/>
      <c r="S541" s="170"/>
      <c r="T541" s="170"/>
      <c r="U541" s="170"/>
      <c r="V541" s="170"/>
      <c r="W541" s="170"/>
      <c r="X541" s="170"/>
      <c r="Y541" s="211"/>
      <c r="Z541" s="170"/>
      <c r="AA541" s="170"/>
      <c r="AB541" s="170"/>
      <c r="AC541" s="170"/>
      <c r="AD541" s="170"/>
      <c r="AE541" s="170"/>
      <c r="AF541" s="170"/>
      <c r="AG541" s="170"/>
      <c r="AH541" s="170"/>
      <c r="AI541" s="170">
        <v>0</v>
      </c>
      <c r="AJ541" s="170">
        <v>8980</v>
      </c>
      <c r="AK541" s="170">
        <v>8980</v>
      </c>
      <c r="AL541" s="154"/>
      <c r="AM541" s="152">
        <f t="shared" si="195"/>
        <v>8980</v>
      </c>
      <c r="AN541" s="152"/>
      <c r="AO541" s="152">
        <f t="shared" si="196"/>
        <v>8980</v>
      </c>
      <c r="AP541" s="152"/>
      <c r="AQ541" s="152">
        <f t="shared" si="206"/>
        <v>8980</v>
      </c>
      <c r="AR541" s="154"/>
      <c r="AS541" s="152">
        <f t="shared" si="207"/>
        <v>8980</v>
      </c>
      <c r="AT541" s="150"/>
      <c r="AU541" s="152">
        <f t="shared" si="215"/>
        <v>8980</v>
      </c>
      <c r="AV541" s="152"/>
      <c r="AW541" s="152">
        <f t="shared" si="216"/>
        <v>8980</v>
      </c>
    </row>
    <row r="542" spans="1:49" ht="16.5" customHeight="1">
      <c r="A542" s="191"/>
      <c r="B542" s="209" t="s">
        <v>245</v>
      </c>
      <c r="C542" s="208"/>
      <c r="D542" s="209"/>
      <c r="E542" s="170"/>
      <c r="F542" s="170"/>
      <c r="G542" s="170"/>
      <c r="H542" s="170"/>
      <c r="I542" s="170"/>
      <c r="J542" s="170"/>
      <c r="K542" s="170"/>
      <c r="L542" s="170"/>
      <c r="M542" s="170"/>
      <c r="N542" s="170"/>
      <c r="O542" s="170"/>
      <c r="P542" s="209"/>
      <c r="Q542" s="170"/>
      <c r="R542" s="170"/>
      <c r="S542" s="170"/>
      <c r="T542" s="170"/>
      <c r="U542" s="170"/>
      <c r="V542" s="170"/>
      <c r="W542" s="170"/>
      <c r="X542" s="170"/>
      <c r="Y542" s="211"/>
      <c r="Z542" s="170"/>
      <c r="AA542" s="170"/>
      <c r="AB542" s="170"/>
      <c r="AC542" s="170"/>
      <c r="AD542" s="170"/>
      <c r="AE542" s="170"/>
      <c r="AF542" s="170"/>
      <c r="AG542" s="170"/>
      <c r="AH542" s="170"/>
      <c r="AI542" s="170"/>
      <c r="AJ542" s="170"/>
      <c r="AK542" s="170"/>
      <c r="AL542" s="154"/>
      <c r="AM542" s="152"/>
      <c r="AN542" s="152"/>
      <c r="AO542" s="152"/>
      <c r="AP542" s="152"/>
      <c r="AQ542" s="152"/>
      <c r="AR542" s="154"/>
      <c r="AS542" s="152"/>
      <c r="AT542" s="150"/>
      <c r="AU542" s="152"/>
      <c r="AV542" s="152"/>
      <c r="AW542" s="152"/>
    </row>
    <row r="543" spans="1:49" ht="16.5" customHeight="1">
      <c r="A543" s="191"/>
      <c r="B543" s="159" t="s">
        <v>490</v>
      </c>
      <c r="C543" s="160"/>
      <c r="D543" s="159"/>
      <c r="E543" s="161"/>
      <c r="F543" s="161"/>
      <c r="G543" s="161"/>
      <c r="H543" s="161"/>
      <c r="I543" s="161"/>
      <c r="J543" s="161"/>
      <c r="K543" s="161"/>
      <c r="L543" s="161"/>
      <c r="M543" s="161"/>
      <c r="N543" s="161"/>
      <c r="O543" s="161"/>
      <c r="P543" s="163"/>
      <c r="Q543" s="162"/>
      <c r="R543" s="162"/>
      <c r="S543" s="162"/>
      <c r="T543" s="162"/>
      <c r="U543" s="162"/>
      <c r="V543" s="162"/>
      <c r="W543" s="162"/>
      <c r="X543" s="162"/>
      <c r="Y543" s="164"/>
      <c r="Z543" s="162"/>
      <c r="AA543" s="162"/>
      <c r="AB543" s="162"/>
      <c r="AC543" s="162"/>
      <c r="AD543" s="162"/>
      <c r="AE543" s="162"/>
      <c r="AF543" s="162"/>
      <c r="AG543" s="162"/>
      <c r="AH543" s="162"/>
      <c r="AI543" s="162">
        <f>SUM(AI540:AI542)</f>
        <v>0</v>
      </c>
      <c r="AJ543" s="162">
        <f>SUM(AJ540:AJ542)</f>
        <v>8980</v>
      </c>
      <c r="AK543" s="162">
        <f>SUM(AK540:AK542)</f>
        <v>8980</v>
      </c>
      <c r="AL543" s="164"/>
      <c r="AM543" s="162">
        <f t="shared" si="195"/>
        <v>8980</v>
      </c>
      <c r="AN543" s="162"/>
      <c r="AO543" s="162">
        <f t="shared" si="196"/>
        <v>8980</v>
      </c>
      <c r="AP543" s="162"/>
      <c r="AQ543" s="162">
        <f t="shared" si="206"/>
        <v>8980</v>
      </c>
      <c r="AR543" s="164"/>
      <c r="AS543" s="162">
        <f t="shared" si="207"/>
        <v>8980</v>
      </c>
      <c r="AT543" s="163"/>
      <c r="AU543" s="162">
        <f t="shared" si="215"/>
        <v>8980</v>
      </c>
      <c r="AV543" s="162"/>
      <c r="AW543" s="162">
        <f t="shared" si="216"/>
        <v>8980</v>
      </c>
    </row>
    <row r="544" spans="1:49" ht="21.75" customHeight="1">
      <c r="A544" s="158" t="s">
        <v>246</v>
      </c>
      <c r="B544" s="159"/>
      <c r="C544" s="225"/>
      <c r="D544" s="159"/>
      <c r="E544" s="161" t="e">
        <f>E539+E520+#REF!</f>
        <v>#REF!</v>
      </c>
      <c r="F544" s="161" t="e">
        <f>F539+F520+#REF!</f>
        <v>#REF!</v>
      </c>
      <c r="G544" s="161">
        <f aca="true" t="shared" si="219" ref="G544:O544">G539+G520</f>
        <v>858870</v>
      </c>
      <c r="H544" s="161">
        <f t="shared" si="219"/>
        <v>0</v>
      </c>
      <c r="I544" s="161">
        <f t="shared" si="219"/>
        <v>858870</v>
      </c>
      <c r="J544" s="161">
        <f t="shared" si="219"/>
        <v>0</v>
      </c>
      <c r="K544" s="161">
        <f t="shared" si="219"/>
        <v>858870</v>
      </c>
      <c r="L544" s="161">
        <f t="shared" si="219"/>
        <v>3000</v>
      </c>
      <c r="M544" s="161">
        <f t="shared" si="219"/>
        <v>872000</v>
      </c>
      <c r="N544" s="161">
        <f t="shared" si="219"/>
        <v>24900</v>
      </c>
      <c r="O544" s="161">
        <f t="shared" si="219"/>
        <v>896900</v>
      </c>
      <c r="P544" s="252"/>
      <c r="Q544" s="162">
        <f aca="true" t="shared" si="220" ref="Q544:Q550">O544+P544</f>
        <v>896900</v>
      </c>
      <c r="R544" s="162">
        <v>5500</v>
      </c>
      <c r="S544" s="162">
        <f t="shared" si="218"/>
        <v>902400</v>
      </c>
      <c r="T544" s="162"/>
      <c r="U544" s="162" t="e">
        <f>#REF!+U539+U520</f>
        <v>#REF!</v>
      </c>
      <c r="V544" s="162" t="e">
        <f>#REF!+V539+V520</f>
        <v>#REF!</v>
      </c>
      <c r="W544" s="162">
        <f>W539+W520+W502</f>
        <v>1481650</v>
      </c>
      <c r="X544" s="162"/>
      <c r="Y544" s="164">
        <f t="shared" si="201"/>
        <v>1481650</v>
      </c>
      <c r="Z544" s="162">
        <f>Z539+Z520+Z502</f>
        <v>30000</v>
      </c>
      <c r="AA544" s="162">
        <f t="shared" si="190"/>
        <v>1511650</v>
      </c>
      <c r="AB544" s="162">
        <f>AB539+AB520+AB502</f>
        <v>9574</v>
      </c>
      <c r="AC544" s="162">
        <f>AC539+AC520+AC502</f>
        <v>1521224</v>
      </c>
      <c r="AD544" s="162"/>
      <c r="AE544" s="162">
        <f t="shared" si="192"/>
        <v>1521224</v>
      </c>
      <c r="AF544" s="162">
        <f>AF539+AF520+AF502</f>
        <v>15000</v>
      </c>
      <c r="AG544" s="162">
        <f>AG539+AG520+AG502</f>
        <v>1536224</v>
      </c>
      <c r="AH544" s="284"/>
      <c r="AI544" s="284">
        <f>AI543+AI539+AI520+AI502</f>
        <v>1536224</v>
      </c>
      <c r="AJ544" s="162">
        <f>AJ543+AJ539+AJ520+AJ502</f>
        <v>8980</v>
      </c>
      <c r="AK544" s="162">
        <f>AK543+AK539+AK520+AK502</f>
        <v>1545204</v>
      </c>
      <c r="AL544" s="164"/>
      <c r="AM544" s="162">
        <f t="shared" si="195"/>
        <v>1545204</v>
      </c>
      <c r="AN544" s="162">
        <f>AN543+AN539+AN520+AN502</f>
        <v>40700</v>
      </c>
      <c r="AO544" s="162">
        <f t="shared" si="196"/>
        <v>1585904</v>
      </c>
      <c r="AP544" s="162"/>
      <c r="AQ544" s="162">
        <f>AQ543+AQ539+AQ520+AQ502</f>
        <v>1585904</v>
      </c>
      <c r="AR544" s="164">
        <f>AR543+AR539+AR520+AR502</f>
        <v>10000</v>
      </c>
      <c r="AS544" s="162">
        <f>AS543+AS539+AS520+AS502</f>
        <v>1595904</v>
      </c>
      <c r="AT544" s="163"/>
      <c r="AU544" s="162">
        <f>AU543+AU539+AU520+AU502</f>
        <v>1595904</v>
      </c>
      <c r="AV544" s="162">
        <f>AV543+AV539+AV520+AV502</f>
        <v>11693</v>
      </c>
      <c r="AW544" s="162">
        <f t="shared" si="216"/>
        <v>1607597</v>
      </c>
    </row>
    <row r="545" spans="1:49" ht="16.5" customHeight="1">
      <c r="A545" s="167">
        <v>854</v>
      </c>
      <c r="B545" s="197">
        <v>85401</v>
      </c>
      <c r="C545" s="167">
        <v>4010</v>
      </c>
      <c r="D545" s="265" t="s">
        <v>294</v>
      </c>
      <c r="E545" s="153">
        <v>77276</v>
      </c>
      <c r="F545" s="153"/>
      <c r="G545" s="153">
        <f>E545+F545</f>
        <v>77276</v>
      </c>
      <c r="H545" s="153"/>
      <c r="I545" s="153">
        <f>G545+H545</f>
        <v>77276</v>
      </c>
      <c r="J545" s="153"/>
      <c r="K545" s="153">
        <f>I545+J545</f>
        <v>77276</v>
      </c>
      <c r="L545" s="153"/>
      <c r="M545" s="153">
        <f>K545+L545</f>
        <v>77276</v>
      </c>
      <c r="N545" s="153"/>
      <c r="O545" s="153">
        <f aca="true" t="shared" si="221" ref="O545:O599">M545+N545</f>
        <v>77276</v>
      </c>
      <c r="P545" s="151"/>
      <c r="Q545" s="153">
        <f t="shared" si="220"/>
        <v>77276</v>
      </c>
      <c r="R545" s="153">
        <v>-14000</v>
      </c>
      <c r="S545" s="153">
        <f t="shared" si="218"/>
        <v>63276</v>
      </c>
      <c r="T545" s="152"/>
      <c r="U545" s="152">
        <f aca="true" t="shared" si="222" ref="U545:U550">S545+T545</f>
        <v>63276</v>
      </c>
      <c r="V545" s="152">
        <v>-782</v>
      </c>
      <c r="W545" s="152">
        <v>43900</v>
      </c>
      <c r="X545" s="154"/>
      <c r="Y545" s="157">
        <f t="shared" si="201"/>
        <v>43900</v>
      </c>
      <c r="Z545" s="152"/>
      <c r="AA545" s="152">
        <f t="shared" si="190"/>
        <v>43900</v>
      </c>
      <c r="AB545" s="152"/>
      <c r="AC545" s="152">
        <f t="shared" si="191"/>
        <v>43900</v>
      </c>
      <c r="AD545" s="152"/>
      <c r="AE545" s="152">
        <f t="shared" si="192"/>
        <v>43900</v>
      </c>
      <c r="AF545" s="152">
        <v>2000</v>
      </c>
      <c r="AG545" s="152">
        <f t="shared" si="193"/>
        <v>45900</v>
      </c>
      <c r="AH545" s="152"/>
      <c r="AI545" s="152">
        <f t="shared" si="189"/>
        <v>45900</v>
      </c>
      <c r="AJ545" s="152"/>
      <c r="AK545" s="152">
        <f t="shared" si="194"/>
        <v>45900</v>
      </c>
      <c r="AL545" s="154"/>
      <c r="AM545" s="152">
        <f t="shared" si="195"/>
        <v>45900</v>
      </c>
      <c r="AN545" s="152"/>
      <c r="AO545" s="152">
        <f t="shared" si="196"/>
        <v>45900</v>
      </c>
      <c r="AP545" s="152"/>
      <c r="AQ545" s="152">
        <f t="shared" si="206"/>
        <v>45900</v>
      </c>
      <c r="AR545" s="152"/>
      <c r="AS545" s="152">
        <f t="shared" si="207"/>
        <v>45900</v>
      </c>
      <c r="AT545" s="150"/>
      <c r="AU545" s="152">
        <f t="shared" si="215"/>
        <v>45900</v>
      </c>
      <c r="AV545" s="152">
        <v>-3647</v>
      </c>
      <c r="AW545" s="152">
        <f t="shared" si="216"/>
        <v>42253</v>
      </c>
    </row>
    <row r="546" spans="1:49" ht="16.5" customHeight="1">
      <c r="A546" s="156" t="s">
        <v>247</v>
      </c>
      <c r="B546" s="174" t="s">
        <v>491</v>
      </c>
      <c r="C546" s="149">
        <v>4040</v>
      </c>
      <c r="D546" s="174" t="s">
        <v>296</v>
      </c>
      <c r="E546" s="152">
        <v>4324</v>
      </c>
      <c r="F546" s="152"/>
      <c r="G546" s="152">
        <f aca="true" t="shared" si="223" ref="G546:G560">E546+F546</f>
        <v>4324</v>
      </c>
      <c r="H546" s="152"/>
      <c r="I546" s="152">
        <f aca="true" t="shared" si="224" ref="I546:I560">G546+H546</f>
        <v>4324</v>
      </c>
      <c r="J546" s="152"/>
      <c r="K546" s="152">
        <f aca="true" t="shared" si="225" ref="K546:K560">I546+J546</f>
        <v>4324</v>
      </c>
      <c r="L546" s="152"/>
      <c r="M546" s="152">
        <f aca="true" t="shared" si="226" ref="M546:M560">K546+L546</f>
        <v>4324</v>
      </c>
      <c r="N546" s="152"/>
      <c r="O546" s="152">
        <f t="shared" si="221"/>
        <v>4324</v>
      </c>
      <c r="P546" s="150"/>
      <c r="Q546" s="152">
        <f t="shared" si="220"/>
        <v>4324</v>
      </c>
      <c r="R546" s="152"/>
      <c r="S546" s="152">
        <f t="shared" si="218"/>
        <v>4324</v>
      </c>
      <c r="T546" s="152"/>
      <c r="U546" s="152">
        <f t="shared" si="222"/>
        <v>4324</v>
      </c>
      <c r="V546" s="152"/>
      <c r="W546" s="152">
        <v>4150</v>
      </c>
      <c r="X546" s="154"/>
      <c r="Y546" s="157">
        <f t="shared" si="201"/>
        <v>4150</v>
      </c>
      <c r="Z546" s="152"/>
      <c r="AA546" s="152">
        <f t="shared" si="190"/>
        <v>4150</v>
      </c>
      <c r="AB546" s="152"/>
      <c r="AC546" s="152">
        <f t="shared" si="191"/>
        <v>4150</v>
      </c>
      <c r="AD546" s="152"/>
      <c r="AE546" s="152">
        <f t="shared" si="192"/>
        <v>4150</v>
      </c>
      <c r="AF546" s="152"/>
      <c r="AG546" s="152">
        <f t="shared" si="193"/>
        <v>4150</v>
      </c>
      <c r="AH546" s="152"/>
      <c r="AI546" s="152">
        <f t="shared" si="189"/>
        <v>4150</v>
      </c>
      <c r="AJ546" s="152"/>
      <c r="AK546" s="152">
        <f t="shared" si="194"/>
        <v>4150</v>
      </c>
      <c r="AL546" s="154"/>
      <c r="AM546" s="152">
        <f t="shared" si="195"/>
        <v>4150</v>
      </c>
      <c r="AN546" s="152"/>
      <c r="AO546" s="152">
        <f t="shared" si="196"/>
        <v>4150</v>
      </c>
      <c r="AP546" s="152"/>
      <c r="AQ546" s="152">
        <f t="shared" si="206"/>
        <v>4150</v>
      </c>
      <c r="AR546" s="152">
        <v>-381</v>
      </c>
      <c r="AS546" s="152">
        <f t="shared" si="207"/>
        <v>3769</v>
      </c>
      <c r="AT546" s="150"/>
      <c r="AU546" s="152">
        <f t="shared" si="215"/>
        <v>3769</v>
      </c>
      <c r="AV546" s="152"/>
      <c r="AW546" s="152">
        <f t="shared" si="216"/>
        <v>3769</v>
      </c>
    </row>
    <row r="547" spans="1:49" ht="16.5" customHeight="1">
      <c r="A547" s="156" t="s">
        <v>249</v>
      </c>
      <c r="B547" s="174"/>
      <c r="C547" s="149">
        <v>4110</v>
      </c>
      <c r="D547" s="174" t="s">
        <v>297</v>
      </c>
      <c r="E547" s="152">
        <v>15000</v>
      </c>
      <c r="F547" s="152"/>
      <c r="G547" s="152">
        <f t="shared" si="223"/>
        <v>15000</v>
      </c>
      <c r="H547" s="152"/>
      <c r="I547" s="152">
        <f t="shared" si="224"/>
        <v>15000</v>
      </c>
      <c r="J547" s="152"/>
      <c r="K547" s="152">
        <f t="shared" si="225"/>
        <v>15000</v>
      </c>
      <c r="L547" s="152"/>
      <c r="M547" s="152">
        <f t="shared" si="226"/>
        <v>15000</v>
      </c>
      <c r="N547" s="152"/>
      <c r="O547" s="152">
        <f t="shared" si="221"/>
        <v>15000</v>
      </c>
      <c r="P547" s="150"/>
      <c r="Q547" s="152">
        <f t="shared" si="220"/>
        <v>15000</v>
      </c>
      <c r="R547" s="152">
        <v>-2400</v>
      </c>
      <c r="S547" s="152">
        <f t="shared" si="218"/>
        <v>12600</v>
      </c>
      <c r="T547" s="152"/>
      <c r="U547" s="152">
        <f t="shared" si="222"/>
        <v>12600</v>
      </c>
      <c r="V547" s="152">
        <v>-222</v>
      </c>
      <c r="W547" s="152">
        <v>7500</v>
      </c>
      <c r="X547" s="154"/>
      <c r="Y547" s="157">
        <f t="shared" si="201"/>
        <v>7500</v>
      </c>
      <c r="Z547" s="152"/>
      <c r="AA547" s="152">
        <f t="shared" si="190"/>
        <v>7500</v>
      </c>
      <c r="AB547" s="152"/>
      <c r="AC547" s="152">
        <f t="shared" si="191"/>
        <v>7500</v>
      </c>
      <c r="AD547" s="152"/>
      <c r="AE547" s="152">
        <f t="shared" si="192"/>
        <v>7500</v>
      </c>
      <c r="AF547" s="152">
        <v>300</v>
      </c>
      <c r="AG547" s="152">
        <f t="shared" si="193"/>
        <v>7800</v>
      </c>
      <c r="AH547" s="152"/>
      <c r="AI547" s="152">
        <f t="shared" si="189"/>
        <v>7800</v>
      </c>
      <c r="AJ547" s="152"/>
      <c r="AK547" s="152">
        <f t="shared" si="194"/>
        <v>7800</v>
      </c>
      <c r="AL547" s="154"/>
      <c r="AM547" s="152">
        <f t="shared" si="195"/>
        <v>7800</v>
      </c>
      <c r="AN547" s="152"/>
      <c r="AO547" s="152">
        <f t="shared" si="196"/>
        <v>7800</v>
      </c>
      <c r="AP547" s="152">
        <v>-2000</v>
      </c>
      <c r="AQ547" s="152">
        <f t="shared" si="206"/>
        <v>5800</v>
      </c>
      <c r="AR547" s="152"/>
      <c r="AS547" s="152">
        <f t="shared" si="207"/>
        <v>5800</v>
      </c>
      <c r="AT547" s="150"/>
      <c r="AU547" s="152">
        <f t="shared" si="215"/>
        <v>5800</v>
      </c>
      <c r="AV547" s="152">
        <v>-272</v>
      </c>
      <c r="AW547" s="152">
        <f t="shared" si="216"/>
        <v>5528</v>
      </c>
    </row>
    <row r="548" spans="1:49" ht="16.5" customHeight="1">
      <c r="A548" s="156"/>
      <c r="B548" s="174"/>
      <c r="C548" s="149">
        <v>4120</v>
      </c>
      <c r="D548" s="174" t="s">
        <v>298</v>
      </c>
      <c r="E548" s="152">
        <v>2000</v>
      </c>
      <c r="F548" s="152"/>
      <c r="G548" s="152">
        <f t="shared" si="223"/>
        <v>2000</v>
      </c>
      <c r="H548" s="152"/>
      <c r="I548" s="152">
        <f t="shared" si="224"/>
        <v>2000</v>
      </c>
      <c r="J548" s="152"/>
      <c r="K548" s="152">
        <f t="shared" si="225"/>
        <v>2000</v>
      </c>
      <c r="L548" s="152"/>
      <c r="M548" s="152">
        <f t="shared" si="226"/>
        <v>2000</v>
      </c>
      <c r="N548" s="152"/>
      <c r="O548" s="152">
        <f t="shared" si="221"/>
        <v>2000</v>
      </c>
      <c r="P548" s="150"/>
      <c r="Q548" s="152">
        <f t="shared" si="220"/>
        <v>2000</v>
      </c>
      <c r="R548" s="152"/>
      <c r="S548" s="152">
        <f t="shared" si="218"/>
        <v>2000</v>
      </c>
      <c r="T548" s="152"/>
      <c r="U548" s="152">
        <f t="shared" si="222"/>
        <v>2000</v>
      </c>
      <c r="V548" s="152">
        <v>-314</v>
      </c>
      <c r="W548" s="152">
        <v>1250</v>
      </c>
      <c r="X548" s="154"/>
      <c r="Y548" s="157">
        <f t="shared" si="201"/>
        <v>1250</v>
      </c>
      <c r="Z548" s="152"/>
      <c r="AA548" s="152">
        <f t="shared" si="190"/>
        <v>1250</v>
      </c>
      <c r="AB548" s="152"/>
      <c r="AC548" s="152">
        <f t="shared" si="191"/>
        <v>1250</v>
      </c>
      <c r="AD548" s="152"/>
      <c r="AE548" s="152">
        <f t="shared" si="192"/>
        <v>1250</v>
      </c>
      <c r="AF548" s="152">
        <v>100</v>
      </c>
      <c r="AG548" s="152">
        <f t="shared" si="193"/>
        <v>1350</v>
      </c>
      <c r="AH548" s="152"/>
      <c r="AI548" s="152">
        <f t="shared" si="189"/>
        <v>1350</v>
      </c>
      <c r="AJ548" s="152"/>
      <c r="AK548" s="152">
        <f t="shared" si="194"/>
        <v>1350</v>
      </c>
      <c r="AL548" s="154"/>
      <c r="AM548" s="152">
        <f t="shared" si="195"/>
        <v>1350</v>
      </c>
      <c r="AN548" s="152"/>
      <c r="AO548" s="152">
        <f t="shared" si="196"/>
        <v>1350</v>
      </c>
      <c r="AP548" s="152"/>
      <c r="AQ548" s="152">
        <f t="shared" si="206"/>
        <v>1350</v>
      </c>
      <c r="AR548" s="152"/>
      <c r="AS548" s="152">
        <f t="shared" si="207"/>
        <v>1350</v>
      </c>
      <c r="AT548" s="150"/>
      <c r="AU548" s="152">
        <f t="shared" si="215"/>
        <v>1350</v>
      </c>
      <c r="AV548" s="152">
        <v>-269</v>
      </c>
      <c r="AW548" s="152">
        <f t="shared" si="216"/>
        <v>1081</v>
      </c>
    </row>
    <row r="549" spans="1:49" ht="16.5" customHeight="1">
      <c r="A549" s="156"/>
      <c r="B549" s="174"/>
      <c r="C549" s="149">
        <v>4210</v>
      </c>
      <c r="D549" s="174" t="s">
        <v>300</v>
      </c>
      <c r="E549" s="152">
        <v>3800</v>
      </c>
      <c r="F549" s="152"/>
      <c r="G549" s="152">
        <f t="shared" si="223"/>
        <v>3800</v>
      </c>
      <c r="H549" s="152"/>
      <c r="I549" s="152">
        <f t="shared" si="224"/>
        <v>3800</v>
      </c>
      <c r="J549" s="152"/>
      <c r="K549" s="152">
        <f t="shared" si="225"/>
        <v>3800</v>
      </c>
      <c r="L549" s="152"/>
      <c r="M549" s="152">
        <f t="shared" si="226"/>
        <v>3800</v>
      </c>
      <c r="N549" s="152">
        <v>2968</v>
      </c>
      <c r="O549" s="152">
        <f t="shared" si="221"/>
        <v>6768</v>
      </c>
      <c r="P549" s="150"/>
      <c r="Q549" s="152">
        <f t="shared" si="220"/>
        <v>6768</v>
      </c>
      <c r="R549" s="152"/>
      <c r="S549" s="152">
        <f t="shared" si="218"/>
        <v>6768</v>
      </c>
      <c r="T549" s="152">
        <v>-500</v>
      </c>
      <c r="U549" s="152">
        <f t="shared" si="222"/>
        <v>6268</v>
      </c>
      <c r="V549" s="152">
        <v>-1751</v>
      </c>
      <c r="W549" s="152">
        <v>2000</v>
      </c>
      <c r="X549" s="154"/>
      <c r="Y549" s="157">
        <f t="shared" si="201"/>
        <v>2000</v>
      </c>
      <c r="Z549" s="152"/>
      <c r="AA549" s="152">
        <f t="shared" si="190"/>
        <v>2000</v>
      </c>
      <c r="AB549" s="152"/>
      <c r="AC549" s="152">
        <f t="shared" si="191"/>
        <v>2000</v>
      </c>
      <c r="AD549" s="152"/>
      <c r="AE549" s="152">
        <f t="shared" si="192"/>
        <v>2000</v>
      </c>
      <c r="AF549" s="152"/>
      <c r="AG549" s="152">
        <f t="shared" si="193"/>
        <v>2000</v>
      </c>
      <c r="AH549" s="152"/>
      <c r="AI549" s="152">
        <f t="shared" si="189"/>
        <v>2000</v>
      </c>
      <c r="AJ549" s="152"/>
      <c r="AK549" s="152">
        <f t="shared" si="194"/>
        <v>2000</v>
      </c>
      <c r="AL549" s="154"/>
      <c r="AM549" s="152">
        <f t="shared" si="195"/>
        <v>2000</v>
      </c>
      <c r="AN549" s="152"/>
      <c r="AO549" s="152">
        <f t="shared" si="196"/>
        <v>2000</v>
      </c>
      <c r="AP549" s="152"/>
      <c r="AQ549" s="152">
        <f t="shared" si="206"/>
        <v>2000</v>
      </c>
      <c r="AR549" s="152">
        <v>1000</v>
      </c>
      <c r="AS549" s="152">
        <f t="shared" si="207"/>
        <v>3000</v>
      </c>
      <c r="AT549" s="150"/>
      <c r="AU549" s="152">
        <f t="shared" si="215"/>
        <v>3000</v>
      </c>
      <c r="AV549" s="152"/>
      <c r="AW549" s="152">
        <f t="shared" si="216"/>
        <v>3000</v>
      </c>
    </row>
    <row r="550" spans="1:49" ht="16.5" customHeight="1">
      <c r="A550" s="156"/>
      <c r="B550" s="174"/>
      <c r="C550" s="149">
        <v>4240</v>
      </c>
      <c r="D550" s="174" t="s">
        <v>392</v>
      </c>
      <c r="E550" s="152">
        <v>1000</v>
      </c>
      <c r="F550" s="152"/>
      <c r="G550" s="152">
        <f t="shared" si="223"/>
        <v>1000</v>
      </c>
      <c r="H550" s="152"/>
      <c r="I550" s="152">
        <f t="shared" si="224"/>
        <v>1000</v>
      </c>
      <c r="J550" s="152"/>
      <c r="K550" s="152">
        <f t="shared" si="225"/>
        <v>1000</v>
      </c>
      <c r="L550" s="152"/>
      <c r="M550" s="152">
        <f t="shared" si="226"/>
        <v>1000</v>
      </c>
      <c r="N550" s="152"/>
      <c r="O550" s="152">
        <f t="shared" si="221"/>
        <v>1000</v>
      </c>
      <c r="P550" s="150"/>
      <c r="Q550" s="152">
        <f t="shared" si="220"/>
        <v>1000</v>
      </c>
      <c r="R550" s="152"/>
      <c r="S550" s="152">
        <f t="shared" si="218"/>
        <v>1000</v>
      </c>
      <c r="T550" s="152"/>
      <c r="U550" s="152">
        <f t="shared" si="222"/>
        <v>1000</v>
      </c>
      <c r="V550" s="152">
        <v>-844</v>
      </c>
      <c r="W550" s="152">
        <v>100</v>
      </c>
      <c r="X550" s="154"/>
      <c r="Y550" s="157">
        <f t="shared" si="201"/>
        <v>100</v>
      </c>
      <c r="Z550" s="152"/>
      <c r="AA550" s="152">
        <f t="shared" si="190"/>
        <v>100</v>
      </c>
      <c r="AB550" s="152"/>
      <c r="AC550" s="152">
        <f t="shared" si="191"/>
        <v>100</v>
      </c>
      <c r="AD550" s="152"/>
      <c r="AE550" s="152">
        <f t="shared" si="192"/>
        <v>100</v>
      </c>
      <c r="AF550" s="152"/>
      <c r="AG550" s="152">
        <f t="shared" si="193"/>
        <v>100</v>
      </c>
      <c r="AH550" s="152"/>
      <c r="AI550" s="152">
        <f t="shared" si="189"/>
        <v>100</v>
      </c>
      <c r="AJ550" s="152"/>
      <c r="AK550" s="152">
        <f t="shared" si="194"/>
        <v>100</v>
      </c>
      <c r="AL550" s="154"/>
      <c r="AM550" s="152">
        <f t="shared" si="195"/>
        <v>100</v>
      </c>
      <c r="AN550" s="152"/>
      <c r="AO550" s="152">
        <f t="shared" si="196"/>
        <v>100</v>
      </c>
      <c r="AP550" s="152"/>
      <c r="AQ550" s="152">
        <f t="shared" si="206"/>
        <v>100</v>
      </c>
      <c r="AR550" s="152"/>
      <c r="AS550" s="152">
        <f t="shared" si="207"/>
        <v>100</v>
      </c>
      <c r="AT550" s="150"/>
      <c r="AU550" s="152">
        <f t="shared" si="215"/>
        <v>100</v>
      </c>
      <c r="AV550" s="152"/>
      <c r="AW550" s="152">
        <f t="shared" si="216"/>
        <v>100</v>
      </c>
    </row>
    <row r="551" spans="1:49" ht="16.5" customHeight="1">
      <c r="A551" s="156"/>
      <c r="B551" s="174"/>
      <c r="C551" s="149">
        <v>4260</v>
      </c>
      <c r="D551" s="174" t="s">
        <v>302</v>
      </c>
      <c r="E551" s="152"/>
      <c r="F551" s="152"/>
      <c r="G551" s="152"/>
      <c r="H551" s="152"/>
      <c r="I551" s="152"/>
      <c r="J551" s="152"/>
      <c r="K551" s="152"/>
      <c r="L551" s="152"/>
      <c r="M551" s="152"/>
      <c r="N551" s="152"/>
      <c r="O551" s="152"/>
      <c r="P551" s="150"/>
      <c r="Q551" s="152"/>
      <c r="R551" s="152"/>
      <c r="S551" s="152"/>
      <c r="T551" s="152"/>
      <c r="U551" s="152"/>
      <c r="V551" s="152"/>
      <c r="W551" s="152">
        <v>18000</v>
      </c>
      <c r="X551" s="154"/>
      <c r="Y551" s="157">
        <f t="shared" si="201"/>
        <v>18000</v>
      </c>
      <c r="Z551" s="152"/>
      <c r="AA551" s="152">
        <f t="shared" si="190"/>
        <v>18000</v>
      </c>
      <c r="AB551" s="152"/>
      <c r="AC551" s="152">
        <f t="shared" si="191"/>
        <v>18000</v>
      </c>
      <c r="AD551" s="152"/>
      <c r="AE551" s="152">
        <f t="shared" si="192"/>
        <v>18000</v>
      </c>
      <c r="AF551" s="152"/>
      <c r="AG551" s="152">
        <f t="shared" si="193"/>
        <v>18000</v>
      </c>
      <c r="AH551" s="152"/>
      <c r="AI551" s="152">
        <f t="shared" si="189"/>
        <v>18000</v>
      </c>
      <c r="AJ551" s="152"/>
      <c r="AK551" s="152">
        <f t="shared" si="194"/>
        <v>18000</v>
      </c>
      <c r="AL551" s="154"/>
      <c r="AM551" s="152">
        <f t="shared" si="195"/>
        <v>18000</v>
      </c>
      <c r="AN551" s="152"/>
      <c r="AO551" s="152">
        <f t="shared" si="196"/>
        <v>18000</v>
      </c>
      <c r="AP551" s="152"/>
      <c r="AQ551" s="152">
        <f t="shared" si="206"/>
        <v>18000</v>
      </c>
      <c r="AR551" s="152">
        <v>1000</v>
      </c>
      <c r="AS551" s="152">
        <f t="shared" si="207"/>
        <v>19000</v>
      </c>
      <c r="AT551" s="150"/>
      <c r="AU551" s="152">
        <f t="shared" si="215"/>
        <v>19000</v>
      </c>
      <c r="AV551" s="152">
        <v>-2000</v>
      </c>
      <c r="AW551" s="152">
        <f t="shared" si="216"/>
        <v>17000</v>
      </c>
    </row>
    <row r="552" spans="1:49" ht="16.5" customHeight="1">
      <c r="A552" s="156"/>
      <c r="B552" s="174"/>
      <c r="C552" s="149">
        <v>4280</v>
      </c>
      <c r="D552" s="177" t="s">
        <v>304</v>
      </c>
      <c r="E552" s="152"/>
      <c r="F552" s="152"/>
      <c r="G552" s="152"/>
      <c r="H552" s="152"/>
      <c r="I552" s="152"/>
      <c r="J552" s="152"/>
      <c r="K552" s="152"/>
      <c r="L552" s="152"/>
      <c r="M552" s="152"/>
      <c r="N552" s="152"/>
      <c r="O552" s="152"/>
      <c r="P552" s="150"/>
      <c r="Q552" s="152"/>
      <c r="R552" s="152"/>
      <c r="S552" s="152"/>
      <c r="T552" s="152"/>
      <c r="U552" s="152"/>
      <c r="V552" s="152"/>
      <c r="W552" s="152">
        <v>200</v>
      </c>
      <c r="X552" s="154"/>
      <c r="Y552" s="157">
        <f t="shared" si="201"/>
        <v>200</v>
      </c>
      <c r="Z552" s="152"/>
      <c r="AA552" s="152">
        <f t="shared" si="190"/>
        <v>200</v>
      </c>
      <c r="AB552" s="152"/>
      <c r="AC552" s="152">
        <f t="shared" si="191"/>
        <v>200</v>
      </c>
      <c r="AD552" s="152"/>
      <c r="AE552" s="152">
        <f t="shared" si="192"/>
        <v>200</v>
      </c>
      <c r="AF552" s="152"/>
      <c r="AG552" s="152">
        <f t="shared" si="193"/>
        <v>200</v>
      </c>
      <c r="AH552" s="152"/>
      <c r="AI552" s="152">
        <f t="shared" si="189"/>
        <v>200</v>
      </c>
      <c r="AJ552" s="152"/>
      <c r="AK552" s="152">
        <f t="shared" si="194"/>
        <v>200</v>
      </c>
      <c r="AL552" s="154"/>
      <c r="AM552" s="152">
        <f t="shared" si="195"/>
        <v>200</v>
      </c>
      <c r="AN552" s="152"/>
      <c r="AO552" s="152">
        <f t="shared" si="196"/>
        <v>200</v>
      </c>
      <c r="AP552" s="152"/>
      <c r="AQ552" s="152">
        <f t="shared" si="206"/>
        <v>200</v>
      </c>
      <c r="AR552" s="152"/>
      <c r="AS552" s="152">
        <f t="shared" si="207"/>
        <v>200</v>
      </c>
      <c r="AT552" s="150"/>
      <c r="AU552" s="152">
        <f t="shared" si="215"/>
        <v>200</v>
      </c>
      <c r="AV552" s="152">
        <v>-130</v>
      </c>
      <c r="AW552" s="152">
        <f t="shared" si="216"/>
        <v>70</v>
      </c>
    </row>
    <row r="553" spans="1:49" ht="16.5" customHeight="1">
      <c r="A553" s="156"/>
      <c r="B553" s="174"/>
      <c r="C553" s="149">
        <v>4300</v>
      </c>
      <c r="D553" s="174" t="s">
        <v>284</v>
      </c>
      <c r="E553" s="152"/>
      <c r="F553" s="152"/>
      <c r="G553" s="152"/>
      <c r="H553" s="152"/>
      <c r="I553" s="152"/>
      <c r="J553" s="152"/>
      <c r="K553" s="152"/>
      <c r="L553" s="152"/>
      <c r="M553" s="152"/>
      <c r="N553" s="152"/>
      <c r="O553" s="152"/>
      <c r="P553" s="150"/>
      <c r="Q553" s="152"/>
      <c r="R553" s="152"/>
      <c r="S553" s="152"/>
      <c r="T553" s="152"/>
      <c r="U553" s="152"/>
      <c r="V553" s="152"/>
      <c r="W553" s="152">
        <v>4000</v>
      </c>
      <c r="X553" s="154"/>
      <c r="Y553" s="157">
        <f t="shared" si="201"/>
        <v>4000</v>
      </c>
      <c r="Z553" s="152"/>
      <c r="AA553" s="152">
        <f t="shared" si="190"/>
        <v>4000</v>
      </c>
      <c r="AB553" s="152"/>
      <c r="AC553" s="152">
        <f t="shared" si="191"/>
        <v>4000</v>
      </c>
      <c r="AD553" s="152"/>
      <c r="AE553" s="152">
        <f t="shared" si="192"/>
        <v>4000</v>
      </c>
      <c r="AF553" s="152"/>
      <c r="AG553" s="152">
        <f t="shared" si="193"/>
        <v>4000</v>
      </c>
      <c r="AH553" s="152"/>
      <c r="AI553" s="152">
        <f t="shared" si="189"/>
        <v>4000</v>
      </c>
      <c r="AJ553" s="152"/>
      <c r="AK553" s="152">
        <f t="shared" si="194"/>
        <v>4000</v>
      </c>
      <c r="AL553" s="154"/>
      <c r="AM553" s="152">
        <f t="shared" si="195"/>
        <v>4000</v>
      </c>
      <c r="AN553" s="152"/>
      <c r="AO553" s="152">
        <f t="shared" si="196"/>
        <v>4000</v>
      </c>
      <c r="AP553" s="152"/>
      <c r="AQ553" s="152">
        <f t="shared" si="206"/>
        <v>4000</v>
      </c>
      <c r="AR553" s="152">
        <v>-1000</v>
      </c>
      <c r="AS553" s="152">
        <f t="shared" si="207"/>
        <v>3000</v>
      </c>
      <c r="AT553" s="150"/>
      <c r="AU553" s="152">
        <f t="shared" si="215"/>
        <v>3000</v>
      </c>
      <c r="AV553" s="152"/>
      <c r="AW553" s="152">
        <f t="shared" si="216"/>
        <v>3000</v>
      </c>
    </row>
    <row r="554" spans="1:49" ht="16.5" customHeight="1">
      <c r="A554" s="156"/>
      <c r="B554" s="174"/>
      <c r="C554" s="149">
        <v>4350</v>
      </c>
      <c r="D554" s="174" t="s">
        <v>305</v>
      </c>
      <c r="E554" s="152">
        <v>12000</v>
      </c>
      <c r="F554" s="152"/>
      <c r="G554" s="152">
        <f t="shared" si="223"/>
        <v>12000</v>
      </c>
      <c r="H554" s="152"/>
      <c r="I554" s="152">
        <f t="shared" si="224"/>
        <v>12000</v>
      </c>
      <c r="J554" s="152"/>
      <c r="K554" s="152">
        <f t="shared" si="225"/>
        <v>12000</v>
      </c>
      <c r="L554" s="152"/>
      <c r="M554" s="152">
        <f t="shared" si="226"/>
        <v>12000</v>
      </c>
      <c r="N554" s="152">
        <v>1000</v>
      </c>
      <c r="O554" s="152">
        <f t="shared" si="221"/>
        <v>13000</v>
      </c>
      <c r="P554" s="150"/>
      <c r="Q554" s="152">
        <f aca="true" t="shared" si="227" ref="Q554:Q600">O554+P554</f>
        <v>13000</v>
      </c>
      <c r="R554" s="152"/>
      <c r="S554" s="152">
        <f t="shared" si="218"/>
        <v>13000</v>
      </c>
      <c r="T554" s="152"/>
      <c r="U554" s="152">
        <f aca="true" t="shared" si="228" ref="U554:U596">S554+T554</f>
        <v>13000</v>
      </c>
      <c r="V554" s="152">
        <v>844</v>
      </c>
      <c r="W554" s="152">
        <v>300</v>
      </c>
      <c r="X554" s="154"/>
      <c r="Y554" s="157">
        <f t="shared" si="201"/>
        <v>300</v>
      </c>
      <c r="Z554" s="152"/>
      <c r="AA554" s="152">
        <f t="shared" si="190"/>
        <v>300</v>
      </c>
      <c r="AB554" s="152"/>
      <c r="AC554" s="152">
        <f t="shared" si="191"/>
        <v>300</v>
      </c>
      <c r="AD554" s="152"/>
      <c r="AE554" s="152">
        <f t="shared" si="192"/>
        <v>300</v>
      </c>
      <c r="AF554" s="152"/>
      <c r="AG554" s="152">
        <f t="shared" si="193"/>
        <v>300</v>
      </c>
      <c r="AH554" s="152"/>
      <c r="AI554" s="152">
        <f t="shared" si="189"/>
        <v>300</v>
      </c>
      <c r="AJ554" s="152"/>
      <c r="AK554" s="152">
        <f t="shared" si="194"/>
        <v>300</v>
      </c>
      <c r="AL554" s="154"/>
      <c r="AM554" s="152">
        <f t="shared" si="195"/>
        <v>300</v>
      </c>
      <c r="AN554" s="152"/>
      <c r="AO554" s="152">
        <f t="shared" si="196"/>
        <v>300</v>
      </c>
      <c r="AP554" s="152"/>
      <c r="AQ554" s="152">
        <f t="shared" si="206"/>
        <v>300</v>
      </c>
      <c r="AR554" s="152">
        <v>-100</v>
      </c>
      <c r="AS554" s="152">
        <f t="shared" si="207"/>
        <v>200</v>
      </c>
      <c r="AT554" s="150"/>
      <c r="AU554" s="152">
        <f t="shared" si="215"/>
        <v>200</v>
      </c>
      <c r="AV554" s="152"/>
      <c r="AW554" s="152">
        <f t="shared" si="216"/>
        <v>200</v>
      </c>
    </row>
    <row r="555" spans="1:49" ht="16.5" customHeight="1">
      <c r="A555" s="156"/>
      <c r="B555" s="174"/>
      <c r="C555" s="149">
        <v>4370</v>
      </c>
      <c r="D555" s="177" t="s">
        <v>307</v>
      </c>
      <c r="E555" s="152"/>
      <c r="F555" s="152"/>
      <c r="G555" s="152"/>
      <c r="H555" s="152"/>
      <c r="I555" s="152"/>
      <c r="J555" s="152"/>
      <c r="K555" s="152"/>
      <c r="L555" s="152"/>
      <c r="M555" s="152"/>
      <c r="N555" s="152"/>
      <c r="O555" s="152"/>
      <c r="P555" s="150"/>
      <c r="Q555" s="152"/>
      <c r="R555" s="152"/>
      <c r="S555" s="152"/>
      <c r="T555" s="152"/>
      <c r="U555" s="152"/>
      <c r="V555" s="152"/>
      <c r="W555" s="152">
        <v>1000</v>
      </c>
      <c r="X555" s="154"/>
      <c r="Y555" s="157">
        <f t="shared" si="201"/>
        <v>1000</v>
      </c>
      <c r="Z555" s="152"/>
      <c r="AA555" s="152">
        <f t="shared" si="190"/>
        <v>1000</v>
      </c>
      <c r="AB555" s="152"/>
      <c r="AC555" s="152">
        <f t="shared" si="191"/>
        <v>1000</v>
      </c>
      <c r="AD555" s="152"/>
      <c r="AE555" s="152">
        <f t="shared" si="192"/>
        <v>1000</v>
      </c>
      <c r="AF555" s="152"/>
      <c r="AG555" s="152">
        <f t="shared" si="193"/>
        <v>1000</v>
      </c>
      <c r="AH555" s="152"/>
      <c r="AI555" s="152">
        <f t="shared" si="189"/>
        <v>1000</v>
      </c>
      <c r="AJ555" s="152"/>
      <c r="AK555" s="152">
        <f t="shared" si="194"/>
        <v>1000</v>
      </c>
      <c r="AL555" s="154"/>
      <c r="AM555" s="152">
        <f t="shared" si="195"/>
        <v>1000</v>
      </c>
      <c r="AN555" s="152"/>
      <c r="AO555" s="152">
        <f t="shared" si="196"/>
        <v>1000</v>
      </c>
      <c r="AP555" s="152"/>
      <c r="AQ555" s="152">
        <f t="shared" si="206"/>
        <v>1000</v>
      </c>
      <c r="AR555" s="152"/>
      <c r="AS555" s="152">
        <f t="shared" si="207"/>
        <v>1000</v>
      </c>
      <c r="AT555" s="150"/>
      <c r="AU555" s="152">
        <f t="shared" si="215"/>
        <v>1000</v>
      </c>
      <c r="AV555" s="152"/>
      <c r="AW555" s="152">
        <f t="shared" si="216"/>
        <v>1000</v>
      </c>
    </row>
    <row r="556" spans="1:49" ht="16.5" customHeight="1">
      <c r="A556" s="156"/>
      <c r="B556" s="174"/>
      <c r="C556" s="149">
        <v>4410</v>
      </c>
      <c r="D556" s="174" t="s">
        <v>347</v>
      </c>
      <c r="E556" s="152">
        <v>4500</v>
      </c>
      <c r="F556" s="152"/>
      <c r="G556" s="152">
        <f t="shared" si="223"/>
        <v>4500</v>
      </c>
      <c r="H556" s="152"/>
      <c r="I556" s="152">
        <f t="shared" si="224"/>
        <v>4500</v>
      </c>
      <c r="J556" s="152"/>
      <c r="K556" s="152">
        <f t="shared" si="225"/>
        <v>4500</v>
      </c>
      <c r="L556" s="152"/>
      <c r="M556" s="152">
        <f t="shared" si="226"/>
        <v>4500</v>
      </c>
      <c r="N556" s="152">
        <v>2500</v>
      </c>
      <c r="O556" s="152">
        <f t="shared" si="221"/>
        <v>7000</v>
      </c>
      <c r="P556" s="150"/>
      <c r="Q556" s="152">
        <f t="shared" si="227"/>
        <v>7000</v>
      </c>
      <c r="R556" s="152"/>
      <c r="S556" s="152">
        <f t="shared" si="218"/>
        <v>7000</v>
      </c>
      <c r="T556" s="152"/>
      <c r="U556" s="152">
        <f t="shared" si="228"/>
        <v>7000</v>
      </c>
      <c r="V556" s="152">
        <v>-300</v>
      </c>
      <c r="W556" s="152">
        <v>100</v>
      </c>
      <c r="X556" s="154"/>
      <c r="Y556" s="157">
        <f t="shared" si="201"/>
        <v>100</v>
      </c>
      <c r="Z556" s="152"/>
      <c r="AA556" s="152">
        <f t="shared" si="190"/>
        <v>100</v>
      </c>
      <c r="AB556" s="152"/>
      <c r="AC556" s="152">
        <f t="shared" si="191"/>
        <v>100</v>
      </c>
      <c r="AD556" s="152"/>
      <c r="AE556" s="152">
        <f t="shared" si="192"/>
        <v>100</v>
      </c>
      <c r="AF556" s="152"/>
      <c r="AG556" s="152">
        <f t="shared" si="193"/>
        <v>100</v>
      </c>
      <c r="AH556" s="152"/>
      <c r="AI556" s="152">
        <f t="shared" si="189"/>
        <v>100</v>
      </c>
      <c r="AJ556" s="152"/>
      <c r="AK556" s="152">
        <f t="shared" si="194"/>
        <v>100</v>
      </c>
      <c r="AL556" s="154"/>
      <c r="AM556" s="152">
        <f t="shared" si="195"/>
        <v>100</v>
      </c>
      <c r="AN556" s="152"/>
      <c r="AO556" s="152">
        <f t="shared" si="196"/>
        <v>100</v>
      </c>
      <c r="AP556" s="152"/>
      <c r="AQ556" s="152">
        <f t="shared" si="206"/>
        <v>100</v>
      </c>
      <c r="AR556" s="152"/>
      <c r="AS556" s="152">
        <f t="shared" si="207"/>
        <v>100</v>
      </c>
      <c r="AT556" s="150"/>
      <c r="AU556" s="152">
        <f t="shared" si="215"/>
        <v>100</v>
      </c>
      <c r="AV556" s="152">
        <v>-100</v>
      </c>
      <c r="AW556" s="152">
        <f t="shared" si="216"/>
        <v>0</v>
      </c>
    </row>
    <row r="557" spans="1:49" ht="16.5" customHeight="1">
      <c r="A557" s="156"/>
      <c r="B557" s="174"/>
      <c r="C557" s="149">
        <v>4430</v>
      </c>
      <c r="D557" s="174" t="s">
        <v>309</v>
      </c>
      <c r="E557" s="152">
        <v>500</v>
      </c>
      <c r="F557" s="152"/>
      <c r="G557" s="152">
        <f t="shared" si="223"/>
        <v>500</v>
      </c>
      <c r="H557" s="152"/>
      <c r="I557" s="152">
        <f t="shared" si="224"/>
        <v>500</v>
      </c>
      <c r="J557" s="152"/>
      <c r="K557" s="152">
        <f t="shared" si="225"/>
        <v>500</v>
      </c>
      <c r="L557" s="152"/>
      <c r="M557" s="152">
        <f t="shared" si="226"/>
        <v>500</v>
      </c>
      <c r="N557" s="152"/>
      <c r="O557" s="152">
        <f t="shared" si="221"/>
        <v>500</v>
      </c>
      <c r="P557" s="150"/>
      <c r="Q557" s="152">
        <f t="shared" si="227"/>
        <v>500</v>
      </c>
      <c r="R557" s="152"/>
      <c r="S557" s="152">
        <f t="shared" si="218"/>
        <v>500</v>
      </c>
      <c r="T557" s="152"/>
      <c r="U557" s="152">
        <f t="shared" si="228"/>
        <v>500</v>
      </c>
      <c r="V557" s="152">
        <v>-216</v>
      </c>
      <c r="W557" s="152">
        <v>600</v>
      </c>
      <c r="X557" s="154"/>
      <c r="Y557" s="157">
        <f t="shared" si="201"/>
        <v>600</v>
      </c>
      <c r="Z557" s="152"/>
      <c r="AA557" s="152">
        <f t="shared" si="190"/>
        <v>600</v>
      </c>
      <c r="AB557" s="152"/>
      <c r="AC557" s="152">
        <f t="shared" si="191"/>
        <v>600</v>
      </c>
      <c r="AD557" s="152"/>
      <c r="AE557" s="152">
        <f t="shared" si="192"/>
        <v>600</v>
      </c>
      <c r="AF557" s="152"/>
      <c r="AG557" s="152">
        <f t="shared" si="193"/>
        <v>600</v>
      </c>
      <c r="AH557" s="152"/>
      <c r="AI557" s="152">
        <f t="shared" si="189"/>
        <v>600</v>
      </c>
      <c r="AJ557" s="152"/>
      <c r="AK557" s="152">
        <f t="shared" si="194"/>
        <v>600</v>
      </c>
      <c r="AL557" s="154"/>
      <c r="AM557" s="152">
        <f t="shared" si="195"/>
        <v>600</v>
      </c>
      <c r="AN557" s="152"/>
      <c r="AO557" s="152">
        <f t="shared" si="196"/>
        <v>600</v>
      </c>
      <c r="AP557" s="152"/>
      <c r="AQ557" s="152">
        <f t="shared" si="206"/>
        <v>600</v>
      </c>
      <c r="AR557" s="152">
        <v>-217</v>
      </c>
      <c r="AS557" s="152">
        <f t="shared" si="207"/>
        <v>383</v>
      </c>
      <c r="AT557" s="150"/>
      <c r="AU557" s="152">
        <f t="shared" si="215"/>
        <v>383</v>
      </c>
      <c r="AV557" s="152"/>
      <c r="AW557" s="152">
        <f t="shared" si="216"/>
        <v>383</v>
      </c>
    </row>
    <row r="558" spans="1:49" ht="16.5" customHeight="1">
      <c r="A558" s="156"/>
      <c r="B558" s="174"/>
      <c r="C558" s="149">
        <v>4440</v>
      </c>
      <c r="D558" s="174" t="s">
        <v>310</v>
      </c>
      <c r="E558" s="152">
        <v>500</v>
      </c>
      <c r="F558" s="152"/>
      <c r="G558" s="152">
        <f t="shared" si="223"/>
        <v>500</v>
      </c>
      <c r="H558" s="152"/>
      <c r="I558" s="152">
        <f t="shared" si="224"/>
        <v>500</v>
      </c>
      <c r="J558" s="152"/>
      <c r="K558" s="152">
        <f t="shared" si="225"/>
        <v>500</v>
      </c>
      <c r="L558" s="152"/>
      <c r="M558" s="152">
        <f t="shared" si="226"/>
        <v>500</v>
      </c>
      <c r="N558" s="152"/>
      <c r="O558" s="152">
        <f t="shared" si="221"/>
        <v>500</v>
      </c>
      <c r="P558" s="150"/>
      <c r="Q558" s="152">
        <f t="shared" si="227"/>
        <v>500</v>
      </c>
      <c r="R558" s="152"/>
      <c r="S558" s="152">
        <f t="shared" si="218"/>
        <v>500</v>
      </c>
      <c r="T558" s="152"/>
      <c r="U558" s="152">
        <f t="shared" si="228"/>
        <v>500</v>
      </c>
      <c r="V558" s="152">
        <v>-356</v>
      </c>
      <c r="W558" s="152">
        <v>3300</v>
      </c>
      <c r="X558" s="154"/>
      <c r="Y558" s="157">
        <f t="shared" si="201"/>
        <v>3300</v>
      </c>
      <c r="Z558" s="152"/>
      <c r="AA558" s="152">
        <f t="shared" si="190"/>
        <v>3300</v>
      </c>
      <c r="AB558" s="152"/>
      <c r="AC558" s="152">
        <f t="shared" si="191"/>
        <v>3300</v>
      </c>
      <c r="AD558" s="152"/>
      <c r="AE558" s="152">
        <f t="shared" si="192"/>
        <v>3300</v>
      </c>
      <c r="AF558" s="152"/>
      <c r="AG558" s="152">
        <f t="shared" si="193"/>
        <v>3300</v>
      </c>
      <c r="AH558" s="152"/>
      <c r="AI558" s="152">
        <f t="shared" si="189"/>
        <v>3300</v>
      </c>
      <c r="AJ558" s="152"/>
      <c r="AK558" s="152">
        <f t="shared" si="194"/>
        <v>3300</v>
      </c>
      <c r="AL558" s="154"/>
      <c r="AM558" s="152">
        <f t="shared" si="195"/>
        <v>3300</v>
      </c>
      <c r="AN558" s="152"/>
      <c r="AO558" s="152">
        <f t="shared" si="196"/>
        <v>3300</v>
      </c>
      <c r="AP558" s="152"/>
      <c r="AQ558" s="152">
        <f t="shared" si="206"/>
        <v>3300</v>
      </c>
      <c r="AR558" s="152"/>
      <c r="AS558" s="152">
        <f t="shared" si="207"/>
        <v>3300</v>
      </c>
      <c r="AT558" s="150"/>
      <c r="AU558" s="152">
        <f t="shared" si="215"/>
        <v>3300</v>
      </c>
      <c r="AV558" s="152"/>
      <c r="AW558" s="152">
        <f t="shared" si="216"/>
        <v>3300</v>
      </c>
    </row>
    <row r="559" spans="1:49" ht="16.5" customHeight="1">
      <c r="A559" s="156"/>
      <c r="B559" s="174"/>
      <c r="C559" s="149">
        <v>4740</v>
      </c>
      <c r="D559" s="178" t="s">
        <v>315</v>
      </c>
      <c r="E559" s="152">
        <v>500</v>
      </c>
      <c r="F559" s="152"/>
      <c r="G559" s="152">
        <f t="shared" si="223"/>
        <v>500</v>
      </c>
      <c r="H559" s="152">
        <v>900</v>
      </c>
      <c r="I559" s="152">
        <f t="shared" si="224"/>
        <v>1400</v>
      </c>
      <c r="J559" s="152"/>
      <c r="K559" s="152">
        <f t="shared" si="225"/>
        <v>1400</v>
      </c>
      <c r="L559" s="152"/>
      <c r="M559" s="152">
        <f t="shared" si="226"/>
        <v>1400</v>
      </c>
      <c r="N559" s="152">
        <v>-64</v>
      </c>
      <c r="O559" s="152">
        <f t="shared" si="221"/>
        <v>1336</v>
      </c>
      <c r="P559" s="150"/>
      <c r="Q559" s="152">
        <f t="shared" si="227"/>
        <v>1336</v>
      </c>
      <c r="R559" s="152"/>
      <c r="S559" s="152">
        <f t="shared" si="218"/>
        <v>1336</v>
      </c>
      <c r="T559" s="152"/>
      <c r="U559" s="152">
        <f t="shared" si="228"/>
        <v>1336</v>
      </c>
      <c r="V559" s="152"/>
      <c r="W559" s="152">
        <v>200</v>
      </c>
      <c r="X559" s="154"/>
      <c r="Y559" s="157">
        <f t="shared" si="201"/>
        <v>200</v>
      </c>
      <c r="Z559" s="152"/>
      <c r="AA559" s="152">
        <f t="shared" si="190"/>
        <v>200</v>
      </c>
      <c r="AB559" s="152"/>
      <c r="AC559" s="152">
        <f t="shared" si="191"/>
        <v>200</v>
      </c>
      <c r="AD559" s="152"/>
      <c r="AE559" s="152">
        <f t="shared" si="192"/>
        <v>200</v>
      </c>
      <c r="AF559" s="152"/>
      <c r="AG559" s="152">
        <f t="shared" si="193"/>
        <v>200</v>
      </c>
      <c r="AH559" s="152"/>
      <c r="AI559" s="152">
        <f t="shared" si="189"/>
        <v>200</v>
      </c>
      <c r="AJ559" s="152"/>
      <c r="AK559" s="152">
        <f t="shared" si="194"/>
        <v>200</v>
      </c>
      <c r="AL559" s="154"/>
      <c r="AM559" s="152">
        <f t="shared" si="195"/>
        <v>200</v>
      </c>
      <c r="AN559" s="152"/>
      <c r="AO559" s="152">
        <f t="shared" si="196"/>
        <v>200</v>
      </c>
      <c r="AP559" s="152"/>
      <c r="AQ559" s="152">
        <f t="shared" si="206"/>
        <v>200</v>
      </c>
      <c r="AR559" s="152"/>
      <c r="AS559" s="152">
        <f t="shared" si="207"/>
        <v>200</v>
      </c>
      <c r="AT559" s="150"/>
      <c r="AU559" s="152">
        <f t="shared" si="215"/>
        <v>200</v>
      </c>
      <c r="AV559" s="152"/>
      <c r="AW559" s="152">
        <f t="shared" si="216"/>
        <v>200</v>
      </c>
    </row>
    <row r="560" spans="1:49" ht="16.5" customHeight="1">
      <c r="A560" s="156"/>
      <c r="B560" s="224"/>
      <c r="C560" s="238">
        <v>4750</v>
      </c>
      <c r="D560" s="176" t="s">
        <v>316</v>
      </c>
      <c r="E560" s="152">
        <v>5700</v>
      </c>
      <c r="F560" s="152"/>
      <c r="G560" s="152">
        <f t="shared" si="223"/>
        <v>5700</v>
      </c>
      <c r="H560" s="152"/>
      <c r="I560" s="152">
        <f t="shared" si="224"/>
        <v>5700</v>
      </c>
      <c r="J560" s="152"/>
      <c r="K560" s="152">
        <f t="shared" si="225"/>
        <v>5700</v>
      </c>
      <c r="L560" s="152"/>
      <c r="M560" s="152">
        <f t="shared" si="226"/>
        <v>5700</v>
      </c>
      <c r="N560" s="152"/>
      <c r="O560" s="152">
        <f t="shared" si="221"/>
        <v>5700</v>
      </c>
      <c r="P560" s="150"/>
      <c r="Q560" s="152">
        <f t="shared" si="227"/>
        <v>5700</v>
      </c>
      <c r="R560" s="152"/>
      <c r="S560" s="152">
        <f t="shared" si="218"/>
        <v>5700</v>
      </c>
      <c r="T560" s="152"/>
      <c r="U560" s="152">
        <f t="shared" si="228"/>
        <v>5700</v>
      </c>
      <c r="V560" s="152"/>
      <c r="W560" s="152">
        <v>200</v>
      </c>
      <c r="X560" s="154"/>
      <c r="Y560" s="157">
        <f t="shared" si="201"/>
        <v>200</v>
      </c>
      <c r="Z560" s="152"/>
      <c r="AA560" s="152">
        <f t="shared" si="190"/>
        <v>200</v>
      </c>
      <c r="AB560" s="152"/>
      <c r="AC560" s="152">
        <f t="shared" si="191"/>
        <v>200</v>
      </c>
      <c r="AD560" s="152"/>
      <c r="AE560" s="152">
        <f t="shared" si="192"/>
        <v>200</v>
      </c>
      <c r="AF560" s="152"/>
      <c r="AG560" s="152">
        <f t="shared" si="193"/>
        <v>200</v>
      </c>
      <c r="AH560" s="152"/>
      <c r="AI560" s="152">
        <f t="shared" si="189"/>
        <v>200</v>
      </c>
      <c r="AJ560" s="152"/>
      <c r="AK560" s="152">
        <f t="shared" si="194"/>
        <v>200</v>
      </c>
      <c r="AL560" s="154"/>
      <c r="AM560" s="152">
        <f t="shared" si="195"/>
        <v>200</v>
      </c>
      <c r="AN560" s="152"/>
      <c r="AO560" s="152">
        <f t="shared" si="196"/>
        <v>200</v>
      </c>
      <c r="AP560" s="152"/>
      <c r="AQ560" s="152">
        <f t="shared" si="206"/>
        <v>200</v>
      </c>
      <c r="AR560" s="152"/>
      <c r="AS560" s="152">
        <f t="shared" si="207"/>
        <v>200</v>
      </c>
      <c r="AT560" s="150"/>
      <c r="AU560" s="152">
        <f t="shared" si="215"/>
        <v>200</v>
      </c>
      <c r="AV560" s="152"/>
      <c r="AW560" s="152">
        <f t="shared" si="216"/>
        <v>200</v>
      </c>
    </row>
    <row r="561" spans="1:49" ht="16.5" customHeight="1">
      <c r="A561" s="191"/>
      <c r="B561" s="192" t="s">
        <v>492</v>
      </c>
      <c r="C561" s="160"/>
      <c r="D561" s="159"/>
      <c r="E561" s="161">
        <f>SUM(E545:E560)</f>
        <v>127100</v>
      </c>
      <c r="F561" s="161"/>
      <c r="G561" s="161">
        <f>SUM(G545:G560)</f>
        <v>127100</v>
      </c>
      <c r="H561" s="161">
        <f>SUM(H545:H560)</f>
        <v>900</v>
      </c>
      <c r="I561" s="161">
        <f>SUM(I545:I560)</f>
        <v>128000</v>
      </c>
      <c r="J561" s="161"/>
      <c r="K561" s="161">
        <f>SUM(K545:K560)</f>
        <v>128000</v>
      </c>
      <c r="L561" s="161"/>
      <c r="M561" s="161">
        <f>SUM(M545:M560)</f>
        <v>128000</v>
      </c>
      <c r="N561" s="162">
        <f>SUM(N545:N560)</f>
        <v>6404</v>
      </c>
      <c r="O561" s="162">
        <f t="shared" si="221"/>
        <v>134404</v>
      </c>
      <c r="P561" s="252"/>
      <c r="Q561" s="162">
        <f t="shared" si="227"/>
        <v>134404</v>
      </c>
      <c r="R561" s="162">
        <f>SUM(R545:R560)</f>
        <v>-16400</v>
      </c>
      <c r="S561" s="162">
        <f t="shared" si="218"/>
        <v>118004</v>
      </c>
      <c r="T561" s="162">
        <f>SUM(T545:T560)</f>
        <v>-500</v>
      </c>
      <c r="U561" s="162">
        <f>SUM(U545:U560)</f>
        <v>117504</v>
      </c>
      <c r="V561" s="162">
        <f>SUM(V545:V560)</f>
        <v>-3941</v>
      </c>
      <c r="W561" s="162">
        <f>SUM(W545:W560)</f>
        <v>86800</v>
      </c>
      <c r="X561" s="162"/>
      <c r="Y561" s="164">
        <f t="shared" si="201"/>
        <v>86800</v>
      </c>
      <c r="Z561" s="162"/>
      <c r="AA561" s="162">
        <f t="shared" si="190"/>
        <v>86800</v>
      </c>
      <c r="AB561" s="162"/>
      <c r="AC561" s="162">
        <f t="shared" si="191"/>
        <v>86800</v>
      </c>
      <c r="AD561" s="162"/>
      <c r="AE561" s="162">
        <f t="shared" si="192"/>
        <v>86800</v>
      </c>
      <c r="AF561" s="162">
        <f>SUM(AF545:AF560)</f>
        <v>2400</v>
      </c>
      <c r="AG561" s="162">
        <f t="shared" si="193"/>
        <v>89200</v>
      </c>
      <c r="AH561" s="162"/>
      <c r="AI561" s="162">
        <f t="shared" si="189"/>
        <v>89200</v>
      </c>
      <c r="AJ561" s="162"/>
      <c r="AK561" s="162">
        <f>SUM(AK545:AK560)</f>
        <v>89200</v>
      </c>
      <c r="AL561" s="164"/>
      <c r="AM561" s="162">
        <f t="shared" si="195"/>
        <v>89200</v>
      </c>
      <c r="AN561" s="162"/>
      <c r="AO561" s="162">
        <f t="shared" si="196"/>
        <v>89200</v>
      </c>
      <c r="AP561" s="162">
        <f>SUM(AP545:AP560)</f>
        <v>-2000</v>
      </c>
      <c r="AQ561" s="162">
        <f>SUM(AQ545:AQ560)</f>
        <v>87200</v>
      </c>
      <c r="AR561" s="164">
        <f>SUM(AR545:AR560)</f>
        <v>302</v>
      </c>
      <c r="AS561" s="162">
        <f>SUM(AS545:AS560)</f>
        <v>87502</v>
      </c>
      <c r="AT561" s="163"/>
      <c r="AU561" s="162">
        <f>SUM(AU545:AU560)</f>
        <v>87502</v>
      </c>
      <c r="AV561" s="162">
        <f>SUM(AV545:AV560)</f>
        <v>-6418</v>
      </c>
      <c r="AW561" s="162">
        <f t="shared" si="216"/>
        <v>81084</v>
      </c>
    </row>
    <row r="562" spans="1:49" ht="16.5" customHeight="1">
      <c r="A562" s="156"/>
      <c r="B562" s="197">
        <v>85406</v>
      </c>
      <c r="C562" s="167">
        <v>4010</v>
      </c>
      <c r="D562" s="265" t="s">
        <v>294</v>
      </c>
      <c r="E562" s="152">
        <v>318198</v>
      </c>
      <c r="F562" s="152"/>
      <c r="G562" s="152">
        <f>E562+F562</f>
        <v>318198</v>
      </c>
      <c r="H562" s="152"/>
      <c r="I562" s="152">
        <f>G562+H562</f>
        <v>318198</v>
      </c>
      <c r="J562" s="152"/>
      <c r="K562" s="152">
        <f>I562+J562</f>
        <v>318198</v>
      </c>
      <c r="L562" s="152"/>
      <c r="M562" s="152">
        <f>K562+L562</f>
        <v>318198</v>
      </c>
      <c r="N562" s="152"/>
      <c r="O562" s="152">
        <f t="shared" si="221"/>
        <v>318198</v>
      </c>
      <c r="P562" s="150"/>
      <c r="Q562" s="152">
        <f t="shared" si="227"/>
        <v>318198</v>
      </c>
      <c r="R562" s="152"/>
      <c r="S562" s="152">
        <f t="shared" si="218"/>
        <v>318198</v>
      </c>
      <c r="T562" s="152"/>
      <c r="U562" s="152">
        <f t="shared" si="228"/>
        <v>318198</v>
      </c>
      <c r="V562" s="152">
        <v>-2321</v>
      </c>
      <c r="W562" s="152">
        <v>400100</v>
      </c>
      <c r="X562" s="154"/>
      <c r="Y562" s="157">
        <f t="shared" si="201"/>
        <v>400100</v>
      </c>
      <c r="Z562" s="152"/>
      <c r="AA562" s="152">
        <f t="shared" si="190"/>
        <v>400100</v>
      </c>
      <c r="AB562" s="152"/>
      <c r="AC562" s="152">
        <f t="shared" si="191"/>
        <v>400100</v>
      </c>
      <c r="AD562" s="152"/>
      <c r="AE562" s="152">
        <f t="shared" si="192"/>
        <v>400100</v>
      </c>
      <c r="AF562" s="152">
        <v>51000</v>
      </c>
      <c r="AG562" s="152">
        <f t="shared" si="193"/>
        <v>451100</v>
      </c>
      <c r="AH562" s="152"/>
      <c r="AI562" s="152">
        <f t="shared" si="189"/>
        <v>451100</v>
      </c>
      <c r="AJ562" s="152"/>
      <c r="AK562" s="152">
        <f t="shared" si="194"/>
        <v>451100</v>
      </c>
      <c r="AL562" s="154"/>
      <c r="AM562" s="152">
        <f t="shared" si="195"/>
        <v>451100</v>
      </c>
      <c r="AN562" s="152"/>
      <c r="AO562" s="152">
        <f t="shared" si="196"/>
        <v>451100</v>
      </c>
      <c r="AP562" s="152"/>
      <c r="AQ562" s="152">
        <f t="shared" si="206"/>
        <v>451100</v>
      </c>
      <c r="AR562" s="154">
        <v>-6000</v>
      </c>
      <c r="AS562" s="152">
        <f t="shared" si="207"/>
        <v>445100</v>
      </c>
      <c r="AT562" s="150"/>
      <c r="AU562" s="152">
        <f t="shared" si="215"/>
        <v>445100</v>
      </c>
      <c r="AV562" s="152"/>
      <c r="AW562" s="152">
        <f t="shared" si="216"/>
        <v>445100</v>
      </c>
    </row>
    <row r="563" spans="1:49" ht="16.5" customHeight="1">
      <c r="A563" s="156"/>
      <c r="B563" s="174" t="s">
        <v>493</v>
      </c>
      <c r="C563" s="149">
        <v>4040</v>
      </c>
      <c r="D563" s="174" t="s">
        <v>296</v>
      </c>
      <c r="E563" s="152">
        <v>25602</v>
      </c>
      <c r="F563" s="152"/>
      <c r="G563" s="152">
        <f aca="true" t="shared" si="229" ref="G563:G579">E563+F563</f>
        <v>25602</v>
      </c>
      <c r="H563" s="152"/>
      <c r="I563" s="152">
        <f aca="true" t="shared" si="230" ref="I563:I579">G563+H563</f>
        <v>25602</v>
      </c>
      <c r="J563" s="152"/>
      <c r="K563" s="152">
        <f aca="true" t="shared" si="231" ref="K563:K579">I563+J563</f>
        <v>25602</v>
      </c>
      <c r="L563" s="152"/>
      <c r="M563" s="152">
        <f aca="true" t="shared" si="232" ref="M563:M579">K563+L563</f>
        <v>25602</v>
      </c>
      <c r="N563" s="152"/>
      <c r="O563" s="152">
        <f t="shared" si="221"/>
        <v>25602</v>
      </c>
      <c r="P563" s="150"/>
      <c r="Q563" s="152">
        <f t="shared" si="227"/>
        <v>25602</v>
      </c>
      <c r="R563" s="152"/>
      <c r="S563" s="152">
        <f t="shared" si="218"/>
        <v>25602</v>
      </c>
      <c r="T563" s="152"/>
      <c r="U563" s="152">
        <f t="shared" si="228"/>
        <v>25602</v>
      </c>
      <c r="V563" s="152"/>
      <c r="W563" s="152">
        <v>31450</v>
      </c>
      <c r="X563" s="154"/>
      <c r="Y563" s="157">
        <f t="shared" si="201"/>
        <v>31450</v>
      </c>
      <c r="Z563" s="152"/>
      <c r="AA563" s="152">
        <f t="shared" si="190"/>
        <v>31450</v>
      </c>
      <c r="AB563" s="152"/>
      <c r="AC563" s="152">
        <f t="shared" si="191"/>
        <v>31450</v>
      </c>
      <c r="AD563" s="152"/>
      <c r="AE563" s="152">
        <f t="shared" si="192"/>
        <v>31450</v>
      </c>
      <c r="AF563" s="152"/>
      <c r="AG563" s="152">
        <f t="shared" si="193"/>
        <v>31450</v>
      </c>
      <c r="AH563" s="152"/>
      <c r="AI563" s="152">
        <f t="shared" si="189"/>
        <v>31450</v>
      </c>
      <c r="AJ563" s="152"/>
      <c r="AK563" s="152">
        <f t="shared" si="194"/>
        <v>31450</v>
      </c>
      <c r="AL563" s="154"/>
      <c r="AM563" s="152">
        <f t="shared" si="195"/>
        <v>31450</v>
      </c>
      <c r="AN563" s="152"/>
      <c r="AO563" s="152">
        <f t="shared" si="196"/>
        <v>31450</v>
      </c>
      <c r="AP563" s="152">
        <v>-312</v>
      </c>
      <c r="AQ563" s="152">
        <f t="shared" si="206"/>
        <v>31138</v>
      </c>
      <c r="AR563" s="154"/>
      <c r="AS563" s="152">
        <f t="shared" si="207"/>
        <v>31138</v>
      </c>
      <c r="AT563" s="150"/>
      <c r="AU563" s="152">
        <f t="shared" si="215"/>
        <v>31138</v>
      </c>
      <c r="AV563" s="152"/>
      <c r="AW563" s="152">
        <f t="shared" si="216"/>
        <v>31138</v>
      </c>
    </row>
    <row r="564" spans="1:49" ht="16.5" customHeight="1">
      <c r="A564" s="156"/>
      <c r="B564" s="174" t="s">
        <v>494</v>
      </c>
      <c r="C564" s="149">
        <v>4110</v>
      </c>
      <c r="D564" s="174" t="s">
        <v>297</v>
      </c>
      <c r="E564" s="152">
        <v>62100</v>
      </c>
      <c r="F564" s="152"/>
      <c r="G564" s="152">
        <f t="shared" si="229"/>
        <v>62100</v>
      </c>
      <c r="H564" s="152"/>
      <c r="I564" s="152">
        <f t="shared" si="230"/>
        <v>62100</v>
      </c>
      <c r="J564" s="152"/>
      <c r="K564" s="152">
        <f t="shared" si="231"/>
        <v>62100</v>
      </c>
      <c r="L564" s="152"/>
      <c r="M564" s="152">
        <f t="shared" si="232"/>
        <v>62100</v>
      </c>
      <c r="N564" s="152"/>
      <c r="O564" s="152">
        <f t="shared" si="221"/>
        <v>62100</v>
      </c>
      <c r="P564" s="150"/>
      <c r="Q564" s="152">
        <f t="shared" si="227"/>
        <v>62100</v>
      </c>
      <c r="R564" s="152"/>
      <c r="S564" s="152">
        <f t="shared" si="218"/>
        <v>62100</v>
      </c>
      <c r="T564" s="152"/>
      <c r="U564" s="152">
        <f t="shared" si="228"/>
        <v>62100</v>
      </c>
      <c r="V564" s="152">
        <v>-2723</v>
      </c>
      <c r="W564" s="152">
        <v>64200</v>
      </c>
      <c r="X564" s="154"/>
      <c r="Y564" s="157">
        <f t="shared" si="201"/>
        <v>64200</v>
      </c>
      <c r="Z564" s="152"/>
      <c r="AA564" s="152">
        <f t="shared" si="190"/>
        <v>64200</v>
      </c>
      <c r="AB564" s="152"/>
      <c r="AC564" s="152">
        <f t="shared" si="191"/>
        <v>64200</v>
      </c>
      <c r="AD564" s="152"/>
      <c r="AE564" s="152">
        <f t="shared" si="192"/>
        <v>64200</v>
      </c>
      <c r="AF564" s="152">
        <v>8000</v>
      </c>
      <c r="AG564" s="152">
        <f t="shared" si="193"/>
        <v>72200</v>
      </c>
      <c r="AH564" s="152"/>
      <c r="AI564" s="152">
        <f aca="true" t="shared" si="233" ref="AI564:AI626">AG564+AH564</f>
        <v>72200</v>
      </c>
      <c r="AJ564" s="152"/>
      <c r="AK564" s="152">
        <f t="shared" si="194"/>
        <v>72200</v>
      </c>
      <c r="AL564" s="154"/>
      <c r="AM564" s="152">
        <f t="shared" si="195"/>
        <v>72200</v>
      </c>
      <c r="AN564" s="152"/>
      <c r="AO564" s="152">
        <f t="shared" si="196"/>
        <v>72200</v>
      </c>
      <c r="AP564" s="152"/>
      <c r="AQ564" s="152">
        <f t="shared" si="206"/>
        <v>72200</v>
      </c>
      <c r="AR564" s="154">
        <v>780</v>
      </c>
      <c r="AS564" s="152">
        <f t="shared" si="207"/>
        <v>72980</v>
      </c>
      <c r="AT564" s="150"/>
      <c r="AU564" s="152">
        <f t="shared" si="215"/>
        <v>72980</v>
      </c>
      <c r="AV564" s="152"/>
      <c r="AW564" s="152">
        <f t="shared" si="216"/>
        <v>72980</v>
      </c>
    </row>
    <row r="565" spans="1:49" ht="16.5" customHeight="1">
      <c r="A565" s="156"/>
      <c r="B565" s="174"/>
      <c r="C565" s="149">
        <v>4120</v>
      </c>
      <c r="D565" s="174" t="s">
        <v>298</v>
      </c>
      <c r="E565" s="152">
        <v>8400</v>
      </c>
      <c r="F565" s="152"/>
      <c r="G565" s="152">
        <f t="shared" si="229"/>
        <v>8400</v>
      </c>
      <c r="H565" s="152"/>
      <c r="I565" s="152">
        <f t="shared" si="230"/>
        <v>8400</v>
      </c>
      <c r="J565" s="152"/>
      <c r="K565" s="152">
        <f t="shared" si="231"/>
        <v>8400</v>
      </c>
      <c r="L565" s="152"/>
      <c r="M565" s="152">
        <f t="shared" si="232"/>
        <v>8400</v>
      </c>
      <c r="N565" s="152"/>
      <c r="O565" s="152">
        <f t="shared" si="221"/>
        <v>8400</v>
      </c>
      <c r="P565" s="150"/>
      <c r="Q565" s="152">
        <f t="shared" si="227"/>
        <v>8400</v>
      </c>
      <c r="R565" s="152"/>
      <c r="S565" s="152">
        <f t="shared" si="218"/>
        <v>8400</v>
      </c>
      <c r="T565" s="152"/>
      <c r="U565" s="152">
        <f t="shared" si="228"/>
        <v>8400</v>
      </c>
      <c r="V565" s="152">
        <v>-185</v>
      </c>
      <c r="W565" s="152">
        <v>10500</v>
      </c>
      <c r="X565" s="154"/>
      <c r="Y565" s="157">
        <f t="shared" si="201"/>
        <v>10500</v>
      </c>
      <c r="Z565" s="152"/>
      <c r="AA565" s="152">
        <f t="shared" si="190"/>
        <v>10500</v>
      </c>
      <c r="AB565" s="152"/>
      <c r="AC565" s="152">
        <f t="shared" si="191"/>
        <v>10500</v>
      </c>
      <c r="AD565" s="152"/>
      <c r="AE565" s="152">
        <f t="shared" si="192"/>
        <v>10500</v>
      </c>
      <c r="AF565" s="152">
        <v>1000</v>
      </c>
      <c r="AG565" s="152">
        <f t="shared" si="193"/>
        <v>11500</v>
      </c>
      <c r="AH565" s="152"/>
      <c r="AI565" s="152">
        <f t="shared" si="233"/>
        <v>11500</v>
      </c>
      <c r="AJ565" s="152"/>
      <c r="AK565" s="152">
        <f t="shared" si="194"/>
        <v>11500</v>
      </c>
      <c r="AL565" s="154"/>
      <c r="AM565" s="152">
        <f t="shared" si="195"/>
        <v>11500</v>
      </c>
      <c r="AN565" s="152"/>
      <c r="AO565" s="152">
        <f t="shared" si="196"/>
        <v>11500</v>
      </c>
      <c r="AP565" s="152"/>
      <c r="AQ565" s="152">
        <f t="shared" si="206"/>
        <v>11500</v>
      </c>
      <c r="AR565" s="154">
        <v>120</v>
      </c>
      <c r="AS565" s="152">
        <f t="shared" si="207"/>
        <v>11620</v>
      </c>
      <c r="AT565" s="150"/>
      <c r="AU565" s="152">
        <f t="shared" si="215"/>
        <v>11620</v>
      </c>
      <c r="AV565" s="152"/>
      <c r="AW565" s="152">
        <f t="shared" si="216"/>
        <v>11620</v>
      </c>
    </row>
    <row r="566" spans="1:49" ht="16.5" customHeight="1">
      <c r="A566" s="156"/>
      <c r="B566" s="174"/>
      <c r="C566" s="149">
        <v>4170</v>
      </c>
      <c r="D566" s="174" t="s">
        <v>299</v>
      </c>
      <c r="E566" s="152">
        <v>2000</v>
      </c>
      <c r="F566" s="152"/>
      <c r="G566" s="152">
        <f t="shared" si="229"/>
        <v>2000</v>
      </c>
      <c r="H566" s="152"/>
      <c r="I566" s="152">
        <f t="shared" si="230"/>
        <v>2000</v>
      </c>
      <c r="J566" s="152"/>
      <c r="K566" s="152">
        <f t="shared" si="231"/>
        <v>2000</v>
      </c>
      <c r="L566" s="152"/>
      <c r="M566" s="152">
        <f t="shared" si="232"/>
        <v>2000</v>
      </c>
      <c r="N566" s="152"/>
      <c r="O566" s="152">
        <f t="shared" si="221"/>
        <v>2000</v>
      </c>
      <c r="P566" s="150"/>
      <c r="Q566" s="152">
        <f t="shared" si="227"/>
        <v>2000</v>
      </c>
      <c r="R566" s="152"/>
      <c r="S566" s="152">
        <f t="shared" si="218"/>
        <v>2000</v>
      </c>
      <c r="T566" s="152"/>
      <c r="U566" s="152">
        <f t="shared" si="228"/>
        <v>2000</v>
      </c>
      <c r="V566" s="152"/>
      <c r="W566" s="152">
        <v>200</v>
      </c>
      <c r="X566" s="154"/>
      <c r="Y566" s="157">
        <f t="shared" si="201"/>
        <v>200</v>
      </c>
      <c r="Z566" s="152"/>
      <c r="AA566" s="152">
        <f aca="true" t="shared" si="234" ref="AA566:AA628">Y566+Z566</f>
        <v>200</v>
      </c>
      <c r="AB566" s="152"/>
      <c r="AC566" s="152">
        <f aca="true" t="shared" si="235" ref="AC566:AC628">AA566+AB566</f>
        <v>200</v>
      </c>
      <c r="AD566" s="152"/>
      <c r="AE566" s="152">
        <f aca="true" t="shared" si="236" ref="AE566:AE628">AC566+AD566</f>
        <v>200</v>
      </c>
      <c r="AF566" s="152"/>
      <c r="AG566" s="152">
        <f aca="true" t="shared" si="237" ref="AG566:AG628">AE566+AF566</f>
        <v>200</v>
      </c>
      <c r="AH566" s="152"/>
      <c r="AI566" s="152">
        <f t="shared" si="233"/>
        <v>200</v>
      </c>
      <c r="AJ566" s="152"/>
      <c r="AK566" s="152">
        <f aca="true" t="shared" si="238" ref="AK566:AK628">AI566+AJ566</f>
        <v>200</v>
      </c>
      <c r="AL566" s="154"/>
      <c r="AM566" s="152">
        <f aca="true" t="shared" si="239" ref="AM566:AM629">AK566+AL566</f>
        <v>200</v>
      </c>
      <c r="AN566" s="152"/>
      <c r="AO566" s="152">
        <f aca="true" t="shared" si="240" ref="AO566:AO629">AM566+AN566</f>
        <v>200</v>
      </c>
      <c r="AP566" s="152">
        <v>750</v>
      </c>
      <c r="AQ566" s="152">
        <f t="shared" si="206"/>
        <v>950</v>
      </c>
      <c r="AR566" s="154">
        <v>5100</v>
      </c>
      <c r="AS566" s="152">
        <f t="shared" si="207"/>
        <v>6050</v>
      </c>
      <c r="AT566" s="150"/>
      <c r="AU566" s="152">
        <f t="shared" si="215"/>
        <v>6050</v>
      </c>
      <c r="AV566" s="152">
        <v>3944</v>
      </c>
      <c r="AW566" s="152">
        <f t="shared" si="216"/>
        <v>9994</v>
      </c>
    </row>
    <row r="567" spans="1:49" ht="16.5" customHeight="1">
      <c r="A567" s="156"/>
      <c r="B567" s="174"/>
      <c r="C567" s="149">
        <v>4210</v>
      </c>
      <c r="D567" s="174" t="s">
        <v>300</v>
      </c>
      <c r="E567" s="152"/>
      <c r="F567" s="152"/>
      <c r="G567" s="152"/>
      <c r="H567" s="152"/>
      <c r="I567" s="152"/>
      <c r="J567" s="152"/>
      <c r="K567" s="152"/>
      <c r="L567" s="152"/>
      <c r="M567" s="152"/>
      <c r="N567" s="152"/>
      <c r="O567" s="152"/>
      <c r="P567" s="150"/>
      <c r="Q567" s="152"/>
      <c r="R567" s="152"/>
      <c r="S567" s="152"/>
      <c r="T567" s="152"/>
      <c r="U567" s="152"/>
      <c r="V567" s="152"/>
      <c r="W567" s="152">
        <v>3500</v>
      </c>
      <c r="X567" s="154"/>
      <c r="Y567" s="157">
        <f aca="true" t="shared" si="241" ref="Y567:Y575">W567+X567</f>
        <v>3500</v>
      </c>
      <c r="Z567" s="152"/>
      <c r="AA567" s="152">
        <f t="shared" si="234"/>
        <v>3500</v>
      </c>
      <c r="AB567" s="152"/>
      <c r="AC567" s="152">
        <f t="shared" si="235"/>
        <v>3500</v>
      </c>
      <c r="AD567" s="152"/>
      <c r="AE567" s="152">
        <f t="shared" si="236"/>
        <v>3500</v>
      </c>
      <c r="AF567" s="152"/>
      <c r="AG567" s="152">
        <f t="shared" si="237"/>
        <v>3500</v>
      </c>
      <c r="AH567" s="152"/>
      <c r="AI567" s="152">
        <f t="shared" si="233"/>
        <v>3500</v>
      </c>
      <c r="AJ567" s="152"/>
      <c r="AK567" s="152">
        <f t="shared" si="238"/>
        <v>3500</v>
      </c>
      <c r="AL567" s="154"/>
      <c r="AM567" s="152">
        <f t="shared" si="239"/>
        <v>3500</v>
      </c>
      <c r="AN567" s="152"/>
      <c r="AO567" s="152">
        <f t="shared" si="240"/>
        <v>3500</v>
      </c>
      <c r="AP567" s="152">
        <v>1262</v>
      </c>
      <c r="AQ567" s="152">
        <f t="shared" si="206"/>
        <v>4762</v>
      </c>
      <c r="AR567" s="154">
        <v>12787</v>
      </c>
      <c r="AS567" s="152">
        <f t="shared" si="207"/>
        <v>17549</v>
      </c>
      <c r="AT567" s="150"/>
      <c r="AU567" s="152">
        <f t="shared" si="215"/>
        <v>17549</v>
      </c>
      <c r="AV567" s="152">
        <v>7000</v>
      </c>
      <c r="AW567" s="152">
        <f t="shared" si="216"/>
        <v>24549</v>
      </c>
    </row>
    <row r="568" spans="1:49" ht="16.5" customHeight="1">
      <c r="A568" s="156"/>
      <c r="B568" s="174"/>
      <c r="C568" s="149">
        <v>4240</v>
      </c>
      <c r="D568" s="174" t="s">
        <v>392</v>
      </c>
      <c r="E568" s="152"/>
      <c r="F568" s="152"/>
      <c r="G568" s="152"/>
      <c r="H568" s="152"/>
      <c r="I568" s="152"/>
      <c r="J568" s="152"/>
      <c r="K568" s="152"/>
      <c r="L568" s="152"/>
      <c r="M568" s="152"/>
      <c r="N568" s="152"/>
      <c r="O568" s="152"/>
      <c r="P568" s="150"/>
      <c r="Q568" s="152"/>
      <c r="R568" s="152"/>
      <c r="S568" s="152"/>
      <c r="T568" s="152"/>
      <c r="U568" s="152"/>
      <c r="V568" s="152"/>
      <c r="W568" s="152">
        <v>500</v>
      </c>
      <c r="X568" s="154"/>
      <c r="Y568" s="157">
        <f t="shared" si="241"/>
        <v>500</v>
      </c>
      <c r="Z568" s="152"/>
      <c r="AA568" s="152">
        <f t="shared" si="234"/>
        <v>500</v>
      </c>
      <c r="AB568" s="152"/>
      <c r="AC568" s="152">
        <f t="shared" si="235"/>
        <v>500</v>
      </c>
      <c r="AD568" s="152"/>
      <c r="AE568" s="152">
        <f t="shared" si="236"/>
        <v>500</v>
      </c>
      <c r="AF568" s="152"/>
      <c r="AG568" s="152">
        <f t="shared" si="237"/>
        <v>500</v>
      </c>
      <c r="AH568" s="152"/>
      <c r="AI568" s="152">
        <f t="shared" si="233"/>
        <v>500</v>
      </c>
      <c r="AJ568" s="152"/>
      <c r="AK568" s="152">
        <f t="shared" si="238"/>
        <v>500</v>
      </c>
      <c r="AL568" s="154"/>
      <c r="AM568" s="152">
        <f t="shared" si="239"/>
        <v>500</v>
      </c>
      <c r="AN568" s="152"/>
      <c r="AO568" s="152">
        <f t="shared" si="240"/>
        <v>500</v>
      </c>
      <c r="AP568" s="152"/>
      <c r="AQ568" s="152">
        <f t="shared" si="206"/>
        <v>500</v>
      </c>
      <c r="AR568" s="154"/>
      <c r="AS568" s="152">
        <f t="shared" si="207"/>
        <v>500</v>
      </c>
      <c r="AT568" s="150"/>
      <c r="AU568" s="152">
        <f t="shared" si="215"/>
        <v>500</v>
      </c>
      <c r="AV568" s="152"/>
      <c r="AW568" s="152">
        <f t="shared" si="216"/>
        <v>500</v>
      </c>
    </row>
    <row r="569" spans="1:49" ht="16.5" customHeight="1">
      <c r="A569" s="156"/>
      <c r="B569" s="174"/>
      <c r="C569" s="149">
        <v>4260</v>
      </c>
      <c r="D569" s="174" t="s">
        <v>302</v>
      </c>
      <c r="E569" s="152">
        <v>17000</v>
      </c>
      <c r="F569" s="152"/>
      <c r="G569" s="152">
        <f>E569+F569</f>
        <v>17000</v>
      </c>
      <c r="H569" s="152"/>
      <c r="I569" s="152">
        <f>G569+H569</f>
        <v>17000</v>
      </c>
      <c r="J569" s="152"/>
      <c r="K569" s="152">
        <f>I569+J569</f>
        <v>17000</v>
      </c>
      <c r="L569" s="152"/>
      <c r="M569" s="152">
        <f>K569+L569</f>
        <v>17000</v>
      </c>
      <c r="N569" s="152"/>
      <c r="O569" s="152">
        <f>M569+N569</f>
        <v>17000</v>
      </c>
      <c r="P569" s="150"/>
      <c r="Q569" s="152">
        <f>O569+P569</f>
        <v>17000</v>
      </c>
      <c r="R569" s="152"/>
      <c r="S569" s="152">
        <f>Q569+R569</f>
        <v>17000</v>
      </c>
      <c r="T569" s="152">
        <v>-333</v>
      </c>
      <c r="U569" s="152">
        <f>S569+T569</f>
        <v>16667</v>
      </c>
      <c r="V569" s="152">
        <v>-1070</v>
      </c>
      <c r="W569" s="152">
        <v>18500</v>
      </c>
      <c r="X569" s="154"/>
      <c r="Y569" s="157">
        <f t="shared" si="241"/>
        <v>18500</v>
      </c>
      <c r="Z569" s="152"/>
      <c r="AA569" s="152">
        <f t="shared" si="234"/>
        <v>18500</v>
      </c>
      <c r="AB569" s="152"/>
      <c r="AC569" s="152">
        <f t="shared" si="235"/>
        <v>18500</v>
      </c>
      <c r="AD569" s="152"/>
      <c r="AE569" s="152">
        <f t="shared" si="236"/>
        <v>18500</v>
      </c>
      <c r="AF569" s="152"/>
      <c r="AG569" s="152">
        <f t="shared" si="237"/>
        <v>18500</v>
      </c>
      <c r="AH569" s="152"/>
      <c r="AI569" s="152">
        <f t="shared" si="233"/>
        <v>18500</v>
      </c>
      <c r="AJ569" s="152"/>
      <c r="AK569" s="152">
        <f t="shared" si="238"/>
        <v>18500</v>
      </c>
      <c r="AL569" s="154"/>
      <c r="AM569" s="152">
        <f t="shared" si="239"/>
        <v>18500</v>
      </c>
      <c r="AN569" s="152"/>
      <c r="AO569" s="152">
        <f t="shared" si="240"/>
        <v>18500</v>
      </c>
      <c r="AP569" s="152"/>
      <c r="AQ569" s="152">
        <f aca="true" t="shared" si="242" ref="AQ569:AQ632">AO569+AP569</f>
        <v>18500</v>
      </c>
      <c r="AR569" s="154"/>
      <c r="AS569" s="152">
        <f aca="true" t="shared" si="243" ref="AS569:AS632">AQ569+AR569</f>
        <v>18500</v>
      </c>
      <c r="AT569" s="150"/>
      <c r="AU569" s="152">
        <f t="shared" si="215"/>
        <v>18500</v>
      </c>
      <c r="AV569" s="152"/>
      <c r="AW569" s="152">
        <f t="shared" si="216"/>
        <v>18500</v>
      </c>
    </row>
    <row r="570" spans="1:49" ht="16.5" customHeight="1">
      <c r="A570" s="289"/>
      <c r="B570" s="290"/>
      <c r="C570" s="149">
        <v>4300</v>
      </c>
      <c r="D570" s="174" t="s">
        <v>284</v>
      </c>
      <c r="E570" s="152"/>
      <c r="F570" s="152"/>
      <c r="G570" s="152"/>
      <c r="H570" s="152"/>
      <c r="I570" s="152"/>
      <c r="J570" s="152"/>
      <c r="K570" s="152"/>
      <c r="L570" s="152"/>
      <c r="M570" s="152"/>
      <c r="N570" s="152"/>
      <c r="O570" s="152"/>
      <c r="P570" s="150"/>
      <c r="Q570" s="152"/>
      <c r="R570" s="152"/>
      <c r="S570" s="152"/>
      <c r="T570" s="152"/>
      <c r="U570" s="152"/>
      <c r="V570" s="152"/>
      <c r="W570" s="152">
        <v>1500</v>
      </c>
      <c r="X570" s="154"/>
      <c r="Y570" s="157">
        <f t="shared" si="241"/>
        <v>1500</v>
      </c>
      <c r="Z570" s="152"/>
      <c r="AA570" s="152">
        <f t="shared" si="234"/>
        <v>1500</v>
      </c>
      <c r="AB570" s="152"/>
      <c r="AC570" s="152">
        <f t="shared" si="235"/>
        <v>1500</v>
      </c>
      <c r="AD570" s="152"/>
      <c r="AE570" s="152">
        <f t="shared" si="236"/>
        <v>1500</v>
      </c>
      <c r="AF570" s="152"/>
      <c r="AG570" s="152">
        <f t="shared" si="237"/>
        <v>1500</v>
      </c>
      <c r="AH570" s="152"/>
      <c r="AI570" s="152">
        <f t="shared" si="233"/>
        <v>1500</v>
      </c>
      <c r="AJ570" s="152"/>
      <c r="AK570" s="152">
        <f t="shared" si="238"/>
        <v>1500</v>
      </c>
      <c r="AL570" s="154"/>
      <c r="AM570" s="152">
        <f t="shared" si="239"/>
        <v>1500</v>
      </c>
      <c r="AN570" s="152"/>
      <c r="AO570" s="152">
        <f t="shared" si="240"/>
        <v>1500</v>
      </c>
      <c r="AP570" s="152"/>
      <c r="AQ570" s="152">
        <f t="shared" si="242"/>
        <v>1500</v>
      </c>
      <c r="AR570" s="154"/>
      <c r="AS570" s="152">
        <f t="shared" si="243"/>
        <v>1500</v>
      </c>
      <c r="AT570" s="150"/>
      <c r="AU570" s="152">
        <f t="shared" si="215"/>
        <v>1500</v>
      </c>
      <c r="AV570" s="152"/>
      <c r="AW570" s="152">
        <f t="shared" si="216"/>
        <v>1500</v>
      </c>
    </row>
    <row r="571" spans="1:49" ht="16.5" customHeight="1">
      <c r="A571" s="156"/>
      <c r="B571" s="174"/>
      <c r="C571" s="149">
        <v>4350</v>
      </c>
      <c r="D571" s="174" t="s">
        <v>305</v>
      </c>
      <c r="E571" s="152">
        <v>2000</v>
      </c>
      <c r="F571" s="152"/>
      <c r="G571" s="152">
        <f t="shared" si="229"/>
        <v>2000</v>
      </c>
      <c r="H571" s="152"/>
      <c r="I571" s="152">
        <f t="shared" si="230"/>
        <v>2000</v>
      </c>
      <c r="J571" s="152"/>
      <c r="K571" s="152">
        <f t="shared" si="231"/>
        <v>2000</v>
      </c>
      <c r="L571" s="152"/>
      <c r="M571" s="152">
        <f t="shared" si="232"/>
        <v>2000</v>
      </c>
      <c r="N571" s="152"/>
      <c r="O571" s="152">
        <f t="shared" si="221"/>
        <v>2000</v>
      </c>
      <c r="P571" s="150"/>
      <c r="Q571" s="152">
        <f t="shared" si="227"/>
        <v>2000</v>
      </c>
      <c r="R571" s="152"/>
      <c r="S571" s="152">
        <f t="shared" si="218"/>
        <v>2000</v>
      </c>
      <c r="T571" s="152">
        <v>420</v>
      </c>
      <c r="U571" s="152">
        <f t="shared" si="228"/>
        <v>2420</v>
      </c>
      <c r="V571" s="152"/>
      <c r="W571" s="152">
        <v>900</v>
      </c>
      <c r="X571" s="154"/>
      <c r="Y571" s="157">
        <f t="shared" si="241"/>
        <v>900</v>
      </c>
      <c r="Z571" s="152"/>
      <c r="AA571" s="152">
        <f t="shared" si="234"/>
        <v>900</v>
      </c>
      <c r="AB571" s="152"/>
      <c r="AC571" s="152">
        <f t="shared" si="235"/>
        <v>900</v>
      </c>
      <c r="AD571" s="152"/>
      <c r="AE571" s="152">
        <f t="shared" si="236"/>
        <v>900</v>
      </c>
      <c r="AF571" s="152"/>
      <c r="AG571" s="152">
        <f t="shared" si="237"/>
        <v>900</v>
      </c>
      <c r="AH571" s="152"/>
      <c r="AI571" s="152">
        <f t="shared" si="233"/>
        <v>900</v>
      </c>
      <c r="AJ571" s="152"/>
      <c r="AK571" s="152">
        <f t="shared" si="238"/>
        <v>900</v>
      </c>
      <c r="AL571" s="154"/>
      <c r="AM571" s="152">
        <f t="shared" si="239"/>
        <v>900</v>
      </c>
      <c r="AN571" s="152"/>
      <c r="AO571" s="152">
        <f t="shared" si="240"/>
        <v>900</v>
      </c>
      <c r="AP571" s="152"/>
      <c r="AQ571" s="152">
        <f t="shared" si="242"/>
        <v>900</v>
      </c>
      <c r="AR571" s="154"/>
      <c r="AS571" s="152">
        <f t="shared" si="243"/>
        <v>900</v>
      </c>
      <c r="AT571" s="150"/>
      <c r="AU571" s="152">
        <f t="shared" si="215"/>
        <v>900</v>
      </c>
      <c r="AV571" s="152"/>
      <c r="AW571" s="152">
        <f t="shared" si="216"/>
        <v>900</v>
      </c>
    </row>
    <row r="572" spans="1:49" ht="16.5" customHeight="1">
      <c r="A572" s="156"/>
      <c r="B572" s="174"/>
      <c r="C572" s="149">
        <v>4370</v>
      </c>
      <c r="D572" s="177" t="s">
        <v>307</v>
      </c>
      <c r="E572" s="152">
        <v>13000</v>
      </c>
      <c r="F572" s="152"/>
      <c r="G572" s="152">
        <f t="shared" si="229"/>
        <v>13000</v>
      </c>
      <c r="H572" s="152"/>
      <c r="I572" s="152">
        <f t="shared" si="230"/>
        <v>13000</v>
      </c>
      <c r="J572" s="152"/>
      <c r="K572" s="152">
        <f t="shared" si="231"/>
        <v>13000</v>
      </c>
      <c r="L572" s="152"/>
      <c r="M572" s="152">
        <f t="shared" si="232"/>
        <v>13000</v>
      </c>
      <c r="N572" s="152"/>
      <c r="O572" s="152">
        <f t="shared" si="221"/>
        <v>13000</v>
      </c>
      <c r="P572" s="150"/>
      <c r="Q572" s="152">
        <f t="shared" si="227"/>
        <v>13000</v>
      </c>
      <c r="R572" s="152"/>
      <c r="S572" s="152">
        <f t="shared" si="218"/>
        <v>13000</v>
      </c>
      <c r="T572" s="152"/>
      <c r="U572" s="152">
        <f t="shared" si="228"/>
        <v>13000</v>
      </c>
      <c r="V572" s="152"/>
      <c r="W572" s="152">
        <v>3400</v>
      </c>
      <c r="X572" s="154"/>
      <c r="Y572" s="157">
        <f t="shared" si="241"/>
        <v>3400</v>
      </c>
      <c r="Z572" s="152"/>
      <c r="AA572" s="152">
        <f t="shared" si="234"/>
        <v>3400</v>
      </c>
      <c r="AB572" s="152"/>
      <c r="AC572" s="152">
        <f t="shared" si="235"/>
        <v>3400</v>
      </c>
      <c r="AD572" s="152"/>
      <c r="AE572" s="152">
        <f t="shared" si="236"/>
        <v>3400</v>
      </c>
      <c r="AF572" s="152"/>
      <c r="AG572" s="152">
        <f t="shared" si="237"/>
        <v>3400</v>
      </c>
      <c r="AH572" s="152"/>
      <c r="AI572" s="152">
        <f t="shared" si="233"/>
        <v>3400</v>
      </c>
      <c r="AJ572" s="152"/>
      <c r="AK572" s="152">
        <f t="shared" si="238"/>
        <v>3400</v>
      </c>
      <c r="AL572" s="154"/>
      <c r="AM572" s="152">
        <f t="shared" si="239"/>
        <v>3400</v>
      </c>
      <c r="AN572" s="152"/>
      <c r="AO572" s="152">
        <f t="shared" si="240"/>
        <v>3400</v>
      </c>
      <c r="AP572" s="152"/>
      <c r="AQ572" s="152">
        <f t="shared" si="242"/>
        <v>3400</v>
      </c>
      <c r="AR572" s="154"/>
      <c r="AS572" s="152">
        <f t="shared" si="243"/>
        <v>3400</v>
      </c>
      <c r="AT572" s="150"/>
      <c r="AU572" s="152">
        <f t="shared" si="215"/>
        <v>3400</v>
      </c>
      <c r="AV572" s="152"/>
      <c r="AW572" s="152">
        <f t="shared" si="216"/>
        <v>3400</v>
      </c>
    </row>
    <row r="573" spans="1:49" ht="16.5" customHeight="1">
      <c r="A573" s="156"/>
      <c r="B573" s="174"/>
      <c r="C573" s="149">
        <v>4400</v>
      </c>
      <c r="D573" s="178" t="s">
        <v>350</v>
      </c>
      <c r="E573" s="152"/>
      <c r="F573" s="152"/>
      <c r="G573" s="152"/>
      <c r="H573" s="152"/>
      <c r="I573" s="152"/>
      <c r="J573" s="152"/>
      <c r="K573" s="152"/>
      <c r="L573" s="152"/>
      <c r="M573" s="152"/>
      <c r="N573" s="152"/>
      <c r="O573" s="152"/>
      <c r="P573" s="150"/>
      <c r="Q573" s="152"/>
      <c r="R573" s="152"/>
      <c r="S573" s="152"/>
      <c r="T573" s="152"/>
      <c r="U573" s="152"/>
      <c r="V573" s="152"/>
      <c r="W573" s="152">
        <v>900</v>
      </c>
      <c r="X573" s="154"/>
      <c r="Y573" s="157">
        <f t="shared" si="241"/>
        <v>900</v>
      </c>
      <c r="Z573" s="152"/>
      <c r="AA573" s="152">
        <f t="shared" si="234"/>
        <v>900</v>
      </c>
      <c r="AB573" s="152"/>
      <c r="AC573" s="152">
        <f t="shared" si="235"/>
        <v>900</v>
      </c>
      <c r="AD573" s="152"/>
      <c r="AE573" s="152">
        <f t="shared" si="236"/>
        <v>900</v>
      </c>
      <c r="AF573" s="152"/>
      <c r="AG573" s="152">
        <f t="shared" si="237"/>
        <v>900</v>
      </c>
      <c r="AH573" s="152"/>
      <c r="AI573" s="152">
        <f t="shared" si="233"/>
        <v>900</v>
      </c>
      <c r="AJ573" s="152"/>
      <c r="AK573" s="152">
        <f t="shared" si="238"/>
        <v>900</v>
      </c>
      <c r="AL573" s="154"/>
      <c r="AM573" s="152">
        <f t="shared" si="239"/>
        <v>900</v>
      </c>
      <c r="AN573" s="152"/>
      <c r="AO573" s="152">
        <f t="shared" si="240"/>
        <v>900</v>
      </c>
      <c r="AP573" s="152"/>
      <c r="AQ573" s="152">
        <f t="shared" si="242"/>
        <v>900</v>
      </c>
      <c r="AR573" s="154"/>
      <c r="AS573" s="152">
        <f t="shared" si="243"/>
        <v>900</v>
      </c>
      <c r="AT573" s="150"/>
      <c r="AU573" s="152">
        <f t="shared" si="215"/>
        <v>900</v>
      </c>
      <c r="AV573" s="152"/>
      <c r="AW573" s="152">
        <f t="shared" si="216"/>
        <v>900</v>
      </c>
    </row>
    <row r="574" spans="1:49" ht="16.5" customHeight="1">
      <c r="A574" s="339"/>
      <c r="B574" s="174"/>
      <c r="C574" s="149">
        <v>4410</v>
      </c>
      <c r="D574" s="174" t="s">
        <v>347</v>
      </c>
      <c r="E574" s="152">
        <v>6000</v>
      </c>
      <c r="F574" s="152"/>
      <c r="G574" s="152">
        <f t="shared" si="229"/>
        <v>6000</v>
      </c>
      <c r="H574" s="152"/>
      <c r="I574" s="152">
        <f t="shared" si="230"/>
        <v>6000</v>
      </c>
      <c r="J574" s="152"/>
      <c r="K574" s="152">
        <f t="shared" si="231"/>
        <v>6000</v>
      </c>
      <c r="L574" s="152"/>
      <c r="M574" s="152">
        <f t="shared" si="232"/>
        <v>6000</v>
      </c>
      <c r="N574" s="152"/>
      <c r="O574" s="152">
        <f t="shared" si="221"/>
        <v>6000</v>
      </c>
      <c r="P574" s="150"/>
      <c r="Q574" s="152">
        <f t="shared" si="227"/>
        <v>6000</v>
      </c>
      <c r="R574" s="152"/>
      <c r="S574" s="152">
        <f t="shared" si="218"/>
        <v>6000</v>
      </c>
      <c r="T574" s="152"/>
      <c r="U574" s="152">
        <f t="shared" si="228"/>
        <v>6000</v>
      </c>
      <c r="V574" s="152"/>
      <c r="W574" s="152">
        <v>300</v>
      </c>
      <c r="X574" s="154"/>
      <c r="Y574" s="157">
        <f t="shared" si="241"/>
        <v>300</v>
      </c>
      <c r="Z574" s="152"/>
      <c r="AA574" s="152">
        <f t="shared" si="234"/>
        <v>300</v>
      </c>
      <c r="AB574" s="152"/>
      <c r="AC574" s="152">
        <f t="shared" si="235"/>
        <v>300</v>
      </c>
      <c r="AD574" s="152"/>
      <c r="AE574" s="152">
        <f t="shared" si="236"/>
        <v>300</v>
      </c>
      <c r="AF574" s="152"/>
      <c r="AG574" s="152">
        <f t="shared" si="237"/>
        <v>300</v>
      </c>
      <c r="AH574" s="152"/>
      <c r="AI574" s="152">
        <f t="shared" si="233"/>
        <v>300</v>
      </c>
      <c r="AJ574" s="152"/>
      <c r="AK574" s="152">
        <f t="shared" si="238"/>
        <v>300</v>
      </c>
      <c r="AL574" s="154"/>
      <c r="AM574" s="152">
        <f t="shared" si="239"/>
        <v>300</v>
      </c>
      <c r="AN574" s="152"/>
      <c r="AO574" s="152">
        <f t="shared" si="240"/>
        <v>300</v>
      </c>
      <c r="AP574" s="152"/>
      <c r="AQ574" s="152">
        <f t="shared" si="242"/>
        <v>300</v>
      </c>
      <c r="AR574" s="154"/>
      <c r="AS574" s="152">
        <f t="shared" si="243"/>
        <v>300</v>
      </c>
      <c r="AT574" s="150"/>
      <c r="AU574" s="152">
        <f t="shared" si="215"/>
        <v>300</v>
      </c>
      <c r="AV574" s="152"/>
      <c r="AW574" s="152">
        <f t="shared" si="216"/>
        <v>300</v>
      </c>
    </row>
    <row r="575" spans="1:49" ht="16.5" customHeight="1">
      <c r="A575" s="339"/>
      <c r="B575" s="174"/>
      <c r="C575" s="149">
        <v>4430</v>
      </c>
      <c r="D575" s="174" t="s">
        <v>309</v>
      </c>
      <c r="E575" s="152">
        <v>1000</v>
      </c>
      <c r="F575" s="152"/>
      <c r="G575" s="152">
        <f t="shared" si="229"/>
        <v>1000</v>
      </c>
      <c r="H575" s="152"/>
      <c r="I575" s="152">
        <f t="shared" si="230"/>
        <v>1000</v>
      </c>
      <c r="J575" s="152"/>
      <c r="K575" s="152">
        <f t="shared" si="231"/>
        <v>1000</v>
      </c>
      <c r="L575" s="152"/>
      <c r="M575" s="152">
        <f t="shared" si="232"/>
        <v>1000</v>
      </c>
      <c r="N575" s="152"/>
      <c r="O575" s="152">
        <f t="shared" si="221"/>
        <v>1000</v>
      </c>
      <c r="P575" s="150"/>
      <c r="Q575" s="152">
        <f t="shared" si="227"/>
        <v>1000</v>
      </c>
      <c r="R575" s="152"/>
      <c r="S575" s="152">
        <f t="shared" si="218"/>
        <v>1000</v>
      </c>
      <c r="T575" s="152"/>
      <c r="U575" s="152">
        <f t="shared" si="228"/>
        <v>1000</v>
      </c>
      <c r="V575" s="152"/>
      <c r="W575" s="152">
        <v>500</v>
      </c>
      <c r="X575" s="154"/>
      <c r="Y575" s="157">
        <f t="shared" si="241"/>
        <v>500</v>
      </c>
      <c r="Z575" s="152"/>
      <c r="AA575" s="152">
        <f t="shared" si="234"/>
        <v>500</v>
      </c>
      <c r="AB575" s="152"/>
      <c r="AC575" s="152">
        <f t="shared" si="235"/>
        <v>500</v>
      </c>
      <c r="AD575" s="152"/>
      <c r="AE575" s="152">
        <f t="shared" si="236"/>
        <v>500</v>
      </c>
      <c r="AF575" s="152"/>
      <c r="AG575" s="152">
        <f t="shared" si="237"/>
        <v>500</v>
      </c>
      <c r="AH575" s="152"/>
      <c r="AI575" s="152">
        <f t="shared" si="233"/>
        <v>500</v>
      </c>
      <c r="AJ575" s="152">
        <v>436</v>
      </c>
      <c r="AK575" s="152">
        <f t="shared" si="238"/>
        <v>936</v>
      </c>
      <c r="AL575" s="154"/>
      <c r="AM575" s="152">
        <f t="shared" si="239"/>
        <v>936</v>
      </c>
      <c r="AN575" s="152"/>
      <c r="AO575" s="152">
        <f t="shared" si="240"/>
        <v>936</v>
      </c>
      <c r="AP575" s="152"/>
      <c r="AQ575" s="152">
        <f t="shared" si="242"/>
        <v>936</v>
      </c>
      <c r="AR575" s="154"/>
      <c r="AS575" s="152">
        <f t="shared" si="243"/>
        <v>936</v>
      </c>
      <c r="AT575" s="150"/>
      <c r="AU575" s="152">
        <f t="shared" si="215"/>
        <v>936</v>
      </c>
      <c r="AV575" s="152"/>
      <c r="AW575" s="152">
        <f t="shared" si="216"/>
        <v>936</v>
      </c>
    </row>
    <row r="576" spans="1:49" ht="16.5" customHeight="1">
      <c r="A576" s="156"/>
      <c r="B576" s="174"/>
      <c r="C576" s="149">
        <v>4440</v>
      </c>
      <c r="D576" s="174" t="s">
        <v>310</v>
      </c>
      <c r="E576" s="152">
        <v>500</v>
      </c>
      <c r="F576" s="152"/>
      <c r="G576" s="152">
        <f t="shared" si="229"/>
        <v>500</v>
      </c>
      <c r="H576" s="152"/>
      <c r="I576" s="152">
        <f t="shared" si="230"/>
        <v>500</v>
      </c>
      <c r="J576" s="152"/>
      <c r="K576" s="152">
        <f t="shared" si="231"/>
        <v>500</v>
      </c>
      <c r="L576" s="152"/>
      <c r="M576" s="152">
        <f t="shared" si="232"/>
        <v>500</v>
      </c>
      <c r="N576" s="152"/>
      <c r="O576" s="152">
        <f t="shared" si="221"/>
        <v>500</v>
      </c>
      <c r="P576" s="150"/>
      <c r="Q576" s="152">
        <f t="shared" si="227"/>
        <v>500</v>
      </c>
      <c r="R576" s="152"/>
      <c r="S576" s="152">
        <f t="shared" si="218"/>
        <v>500</v>
      </c>
      <c r="T576" s="152"/>
      <c r="U576" s="152">
        <f t="shared" si="228"/>
        <v>500</v>
      </c>
      <c r="V576" s="152"/>
      <c r="W576" s="152">
        <v>26000</v>
      </c>
      <c r="X576" s="154"/>
      <c r="Y576" s="157">
        <f>W576+X576</f>
        <v>26000</v>
      </c>
      <c r="Z576" s="152"/>
      <c r="AA576" s="152">
        <f t="shared" si="234"/>
        <v>26000</v>
      </c>
      <c r="AB576" s="152"/>
      <c r="AC576" s="152">
        <f t="shared" si="235"/>
        <v>26000</v>
      </c>
      <c r="AD576" s="152"/>
      <c r="AE576" s="152">
        <f t="shared" si="236"/>
        <v>26000</v>
      </c>
      <c r="AF576" s="152"/>
      <c r="AG576" s="152">
        <f t="shared" si="237"/>
        <v>26000</v>
      </c>
      <c r="AH576" s="152"/>
      <c r="AI576" s="152">
        <f t="shared" si="233"/>
        <v>26000</v>
      </c>
      <c r="AJ576" s="152"/>
      <c r="AK576" s="152">
        <f t="shared" si="238"/>
        <v>26000</v>
      </c>
      <c r="AL576" s="154"/>
      <c r="AM576" s="152">
        <f t="shared" si="239"/>
        <v>26000</v>
      </c>
      <c r="AN576" s="152"/>
      <c r="AO576" s="152">
        <f t="shared" si="240"/>
        <v>26000</v>
      </c>
      <c r="AP576" s="152"/>
      <c r="AQ576" s="152">
        <f t="shared" si="242"/>
        <v>26000</v>
      </c>
      <c r="AR576" s="154"/>
      <c r="AS576" s="152">
        <f t="shared" si="243"/>
        <v>26000</v>
      </c>
      <c r="AT576" s="150"/>
      <c r="AU576" s="152">
        <f t="shared" si="215"/>
        <v>26000</v>
      </c>
      <c r="AV576" s="152"/>
      <c r="AW576" s="152">
        <f t="shared" si="216"/>
        <v>26000</v>
      </c>
    </row>
    <row r="577" spans="1:49" ht="16.5" customHeight="1">
      <c r="A577" s="156"/>
      <c r="B577" s="174"/>
      <c r="C577" s="149">
        <v>4700</v>
      </c>
      <c r="D577" s="181" t="s">
        <v>407</v>
      </c>
      <c r="E577" s="152"/>
      <c r="F577" s="152"/>
      <c r="G577" s="152"/>
      <c r="H577" s="152"/>
      <c r="I577" s="152"/>
      <c r="J577" s="152"/>
      <c r="K577" s="152"/>
      <c r="L577" s="152"/>
      <c r="M577" s="152"/>
      <c r="N577" s="152"/>
      <c r="O577" s="152"/>
      <c r="P577" s="150"/>
      <c r="Q577" s="152"/>
      <c r="R577" s="152"/>
      <c r="S577" s="152"/>
      <c r="T577" s="152"/>
      <c r="U577" s="152"/>
      <c r="V577" s="152"/>
      <c r="W577" s="152"/>
      <c r="X577" s="154"/>
      <c r="Y577" s="157"/>
      <c r="Z577" s="152"/>
      <c r="AA577" s="152"/>
      <c r="AB577" s="152"/>
      <c r="AC577" s="152"/>
      <c r="AD577" s="152"/>
      <c r="AE577" s="152"/>
      <c r="AF577" s="152"/>
      <c r="AG577" s="152"/>
      <c r="AH577" s="152"/>
      <c r="AI577" s="152"/>
      <c r="AJ577" s="152"/>
      <c r="AK577" s="152"/>
      <c r="AL577" s="154"/>
      <c r="AM577" s="152"/>
      <c r="AN577" s="152"/>
      <c r="AO577" s="152"/>
      <c r="AP577" s="152"/>
      <c r="AQ577" s="152"/>
      <c r="AR577" s="154"/>
      <c r="AS577" s="152"/>
      <c r="AT577" s="150"/>
      <c r="AU577" s="152">
        <v>0</v>
      </c>
      <c r="AV577" s="152">
        <v>500</v>
      </c>
      <c r="AW577" s="152">
        <f t="shared" si="216"/>
        <v>500</v>
      </c>
    </row>
    <row r="578" spans="1:49" ht="16.5" customHeight="1">
      <c r="A578" s="156"/>
      <c r="B578" s="174"/>
      <c r="C578" s="149">
        <v>4740</v>
      </c>
      <c r="D578" s="178" t="s">
        <v>315</v>
      </c>
      <c r="E578" s="152">
        <v>700</v>
      </c>
      <c r="F578" s="152"/>
      <c r="G578" s="152">
        <f t="shared" si="229"/>
        <v>700</v>
      </c>
      <c r="H578" s="152"/>
      <c r="I578" s="152">
        <f t="shared" si="230"/>
        <v>700</v>
      </c>
      <c r="J578" s="152"/>
      <c r="K578" s="152">
        <f t="shared" si="231"/>
        <v>700</v>
      </c>
      <c r="L578" s="152"/>
      <c r="M578" s="152">
        <f t="shared" si="232"/>
        <v>700</v>
      </c>
      <c r="N578" s="152"/>
      <c r="O578" s="152">
        <f t="shared" si="221"/>
        <v>700</v>
      </c>
      <c r="P578" s="150"/>
      <c r="Q578" s="152">
        <f t="shared" si="227"/>
        <v>700</v>
      </c>
      <c r="R578" s="152"/>
      <c r="S578" s="152">
        <f t="shared" si="218"/>
        <v>700</v>
      </c>
      <c r="T578" s="152">
        <v>-87</v>
      </c>
      <c r="U578" s="152">
        <f t="shared" si="228"/>
        <v>613</v>
      </c>
      <c r="V578" s="152"/>
      <c r="W578" s="152">
        <v>2000</v>
      </c>
      <c r="X578" s="154"/>
      <c r="Y578" s="157">
        <f>W578+X578</f>
        <v>2000</v>
      </c>
      <c r="Z578" s="152"/>
      <c r="AA578" s="152">
        <f t="shared" si="234"/>
        <v>2000</v>
      </c>
      <c r="AB578" s="152"/>
      <c r="AC578" s="152">
        <f t="shared" si="235"/>
        <v>2000</v>
      </c>
      <c r="AD578" s="152"/>
      <c r="AE578" s="152">
        <f t="shared" si="236"/>
        <v>2000</v>
      </c>
      <c r="AF578" s="152"/>
      <c r="AG578" s="152">
        <f t="shared" si="237"/>
        <v>2000</v>
      </c>
      <c r="AH578" s="152"/>
      <c r="AI578" s="152">
        <f t="shared" si="233"/>
        <v>2000</v>
      </c>
      <c r="AJ578" s="152">
        <v>-436</v>
      </c>
      <c r="AK578" s="152">
        <f t="shared" si="238"/>
        <v>1564</v>
      </c>
      <c r="AL578" s="154"/>
      <c r="AM578" s="152">
        <f t="shared" si="239"/>
        <v>1564</v>
      </c>
      <c r="AN578" s="152"/>
      <c r="AO578" s="152">
        <f t="shared" si="240"/>
        <v>1564</v>
      </c>
      <c r="AP578" s="152"/>
      <c r="AQ578" s="152">
        <f t="shared" si="242"/>
        <v>1564</v>
      </c>
      <c r="AR578" s="154">
        <v>500</v>
      </c>
      <c r="AS578" s="152">
        <f t="shared" si="243"/>
        <v>2064</v>
      </c>
      <c r="AT578" s="150"/>
      <c r="AU578" s="152">
        <f t="shared" si="215"/>
        <v>2064</v>
      </c>
      <c r="AV578" s="152"/>
      <c r="AW578" s="152">
        <f t="shared" si="216"/>
        <v>2064</v>
      </c>
    </row>
    <row r="579" spans="1:49" ht="16.5" customHeight="1">
      <c r="A579" s="156"/>
      <c r="B579" s="224"/>
      <c r="C579" s="238">
        <v>4750</v>
      </c>
      <c r="D579" s="176" t="s">
        <v>316</v>
      </c>
      <c r="E579" s="189">
        <v>20500</v>
      </c>
      <c r="F579" s="189"/>
      <c r="G579" s="152">
        <f t="shared" si="229"/>
        <v>20500</v>
      </c>
      <c r="H579" s="189"/>
      <c r="I579" s="152">
        <f t="shared" si="230"/>
        <v>20500</v>
      </c>
      <c r="J579" s="189"/>
      <c r="K579" s="152">
        <f t="shared" si="231"/>
        <v>20500</v>
      </c>
      <c r="L579" s="189"/>
      <c r="M579" s="152">
        <f t="shared" si="232"/>
        <v>20500</v>
      </c>
      <c r="N579" s="152"/>
      <c r="O579" s="152">
        <f t="shared" si="221"/>
        <v>20500</v>
      </c>
      <c r="P579" s="150"/>
      <c r="Q579" s="152">
        <f t="shared" si="227"/>
        <v>20500</v>
      </c>
      <c r="R579" s="152"/>
      <c r="S579" s="152">
        <f t="shared" si="218"/>
        <v>20500</v>
      </c>
      <c r="T579" s="152"/>
      <c r="U579" s="152">
        <f t="shared" si="228"/>
        <v>20500</v>
      </c>
      <c r="V579" s="152"/>
      <c r="W579" s="152">
        <v>2000</v>
      </c>
      <c r="X579" s="154"/>
      <c r="Y579" s="157">
        <f>W579+X579</f>
        <v>2000</v>
      </c>
      <c r="Z579" s="152"/>
      <c r="AA579" s="152">
        <f t="shared" si="234"/>
        <v>2000</v>
      </c>
      <c r="AB579" s="152"/>
      <c r="AC579" s="152">
        <f t="shared" si="235"/>
        <v>2000</v>
      </c>
      <c r="AD579" s="152"/>
      <c r="AE579" s="152">
        <f t="shared" si="236"/>
        <v>2000</v>
      </c>
      <c r="AF579" s="152"/>
      <c r="AG579" s="152">
        <f t="shared" si="237"/>
        <v>2000</v>
      </c>
      <c r="AH579" s="152"/>
      <c r="AI579" s="152">
        <f t="shared" si="233"/>
        <v>2000</v>
      </c>
      <c r="AJ579" s="152"/>
      <c r="AK579" s="152">
        <f t="shared" si="238"/>
        <v>2000</v>
      </c>
      <c r="AL579" s="154"/>
      <c r="AM579" s="152">
        <f t="shared" si="239"/>
        <v>2000</v>
      </c>
      <c r="AN579" s="152"/>
      <c r="AO579" s="152">
        <f t="shared" si="240"/>
        <v>2000</v>
      </c>
      <c r="AP579" s="152">
        <v>-500</v>
      </c>
      <c r="AQ579" s="152">
        <f t="shared" si="242"/>
        <v>1500</v>
      </c>
      <c r="AR579" s="154">
        <v>2000</v>
      </c>
      <c r="AS579" s="152">
        <f t="shared" si="243"/>
        <v>3500</v>
      </c>
      <c r="AT579" s="150"/>
      <c r="AU579" s="152">
        <f t="shared" si="215"/>
        <v>3500</v>
      </c>
      <c r="AV579" s="152">
        <v>3100</v>
      </c>
      <c r="AW579" s="152">
        <f t="shared" si="216"/>
        <v>6600</v>
      </c>
    </row>
    <row r="580" spans="1:49" ht="16.5" customHeight="1">
      <c r="A580" s="156"/>
      <c r="B580" s="234" t="s">
        <v>493</v>
      </c>
      <c r="C580" s="235"/>
      <c r="D580" s="207"/>
      <c r="E580" s="185">
        <f>SUM(E562:E579)</f>
        <v>477000</v>
      </c>
      <c r="F580" s="185"/>
      <c r="G580" s="185">
        <f>SUM(G562:G579)</f>
        <v>477000</v>
      </c>
      <c r="H580" s="185"/>
      <c r="I580" s="185">
        <f>SUM(I562:I579)</f>
        <v>477000</v>
      </c>
      <c r="J580" s="185"/>
      <c r="K580" s="185">
        <f>SUM(K562:K579)</f>
        <v>477000</v>
      </c>
      <c r="L580" s="185"/>
      <c r="M580" s="185">
        <f>SUM(M562:M579)</f>
        <v>477000</v>
      </c>
      <c r="N580" s="153"/>
      <c r="O580" s="243">
        <f t="shared" si="221"/>
        <v>477000</v>
      </c>
      <c r="P580" s="151"/>
      <c r="Q580" s="243">
        <f t="shared" si="227"/>
        <v>477000</v>
      </c>
      <c r="R580" s="243"/>
      <c r="S580" s="243">
        <f t="shared" si="218"/>
        <v>477000</v>
      </c>
      <c r="T580" s="243"/>
      <c r="U580" s="243">
        <f>SUM(U562:U579)</f>
        <v>477000</v>
      </c>
      <c r="V580" s="243">
        <f>SUM(V562:V579)</f>
        <v>-6299</v>
      </c>
      <c r="W580" s="243">
        <f>SUM(W562:W579)</f>
        <v>566450</v>
      </c>
      <c r="X580" s="243"/>
      <c r="Y580" s="282">
        <f>W580+X580</f>
        <v>566450</v>
      </c>
      <c r="Z580" s="243"/>
      <c r="AA580" s="243">
        <f t="shared" si="234"/>
        <v>566450</v>
      </c>
      <c r="AB580" s="243"/>
      <c r="AC580" s="243">
        <f t="shared" si="235"/>
        <v>566450</v>
      </c>
      <c r="AD580" s="243"/>
      <c r="AE580" s="243">
        <f t="shared" si="236"/>
        <v>566450</v>
      </c>
      <c r="AF580" s="243">
        <f>SUM(AF562:AF579)</f>
        <v>60000</v>
      </c>
      <c r="AG580" s="243">
        <f t="shared" si="237"/>
        <v>626450</v>
      </c>
      <c r="AH580" s="243"/>
      <c r="AI580" s="243">
        <f t="shared" si="233"/>
        <v>626450</v>
      </c>
      <c r="AJ580" s="243"/>
      <c r="AK580" s="243">
        <f>SUM(AK562:AK579)</f>
        <v>626450</v>
      </c>
      <c r="AL580" s="282"/>
      <c r="AM580" s="243">
        <f t="shared" si="239"/>
        <v>626450</v>
      </c>
      <c r="AN580" s="243"/>
      <c r="AO580" s="243">
        <f t="shared" si="240"/>
        <v>626450</v>
      </c>
      <c r="AP580" s="243">
        <f>SUM(AP562:AP579)</f>
        <v>1200</v>
      </c>
      <c r="AQ580" s="243">
        <f>SUM(AQ562:AQ579)</f>
        <v>627650</v>
      </c>
      <c r="AR580" s="282">
        <f>SUM(AR562:AR579)</f>
        <v>15287</v>
      </c>
      <c r="AS580" s="243">
        <f t="shared" si="243"/>
        <v>642937</v>
      </c>
      <c r="AT580" s="283"/>
      <c r="AU580" s="243">
        <f>SUM(AU562:AU579)</f>
        <v>642937</v>
      </c>
      <c r="AV580" s="243">
        <f>SUM(AV562:AV579)</f>
        <v>14544</v>
      </c>
      <c r="AW580" s="243">
        <f t="shared" si="216"/>
        <v>657481</v>
      </c>
    </row>
    <row r="581" spans="1:49" ht="16.5" customHeight="1">
      <c r="A581" s="156"/>
      <c r="B581" s="277" t="s">
        <v>495</v>
      </c>
      <c r="C581" s="225"/>
      <c r="D581" s="263"/>
      <c r="E581" s="190"/>
      <c r="F581" s="190"/>
      <c r="G581" s="190"/>
      <c r="H581" s="190"/>
      <c r="I581" s="190"/>
      <c r="J581" s="190"/>
      <c r="K581" s="190"/>
      <c r="L581" s="190"/>
      <c r="M581" s="190"/>
      <c r="N581" s="189"/>
      <c r="O581" s="284"/>
      <c r="P581" s="201"/>
      <c r="Q581" s="189"/>
      <c r="R581" s="284"/>
      <c r="S581" s="284"/>
      <c r="T581" s="284"/>
      <c r="U581" s="284"/>
      <c r="V581" s="284"/>
      <c r="W581" s="284"/>
      <c r="X581" s="284"/>
      <c r="Y581" s="285"/>
      <c r="Z581" s="284"/>
      <c r="AA581" s="284"/>
      <c r="AB581" s="284"/>
      <c r="AC581" s="284"/>
      <c r="AD581" s="284"/>
      <c r="AE581" s="284"/>
      <c r="AF581" s="284"/>
      <c r="AG581" s="284"/>
      <c r="AH581" s="284"/>
      <c r="AI581" s="284"/>
      <c r="AJ581" s="284"/>
      <c r="AK581" s="284"/>
      <c r="AL581" s="285"/>
      <c r="AM581" s="284"/>
      <c r="AN581" s="284"/>
      <c r="AO581" s="284"/>
      <c r="AP581" s="284"/>
      <c r="AQ581" s="284"/>
      <c r="AR581" s="285"/>
      <c r="AS581" s="284"/>
      <c r="AT581" s="286"/>
      <c r="AU581" s="284"/>
      <c r="AV581" s="284"/>
      <c r="AW581" s="284"/>
    </row>
    <row r="582" spans="1:49" ht="16.5" customHeight="1">
      <c r="A582" s="156"/>
      <c r="B582" s="227">
        <v>85407</v>
      </c>
      <c r="C582" s="340">
        <v>4010</v>
      </c>
      <c r="D582" s="155" t="s">
        <v>294</v>
      </c>
      <c r="E582" s="186">
        <v>81294</v>
      </c>
      <c r="F582" s="186"/>
      <c r="G582" s="153">
        <f>E582+F582</f>
        <v>81294</v>
      </c>
      <c r="H582" s="186"/>
      <c r="I582" s="153">
        <f>G582+H582</f>
        <v>81294</v>
      </c>
      <c r="J582" s="153"/>
      <c r="K582" s="153">
        <f>I582+J582</f>
        <v>81294</v>
      </c>
      <c r="L582" s="153"/>
      <c r="M582" s="153">
        <f aca="true" t="shared" si="244" ref="M582:M587">K582+L582</f>
        <v>81294</v>
      </c>
      <c r="N582" s="153">
        <v>2800</v>
      </c>
      <c r="O582" s="153">
        <f t="shared" si="221"/>
        <v>84094</v>
      </c>
      <c r="P582" s="152"/>
      <c r="Q582" s="152">
        <f t="shared" si="227"/>
        <v>84094</v>
      </c>
      <c r="R582" s="152"/>
      <c r="S582" s="152">
        <f t="shared" si="218"/>
        <v>84094</v>
      </c>
      <c r="T582" s="152">
        <v>1000</v>
      </c>
      <c r="U582" s="152">
        <f t="shared" si="228"/>
        <v>85094</v>
      </c>
      <c r="V582" s="152">
        <v>1003</v>
      </c>
      <c r="W582" s="152">
        <v>105441</v>
      </c>
      <c r="X582" s="154">
        <v>3300</v>
      </c>
      <c r="Y582" s="157">
        <f aca="true" t="shared" si="245" ref="Y582:Y641">W582+X582</f>
        <v>108741</v>
      </c>
      <c r="Z582" s="152"/>
      <c r="AA582" s="152">
        <f t="shared" si="234"/>
        <v>108741</v>
      </c>
      <c r="AB582" s="152"/>
      <c r="AC582" s="152">
        <f t="shared" si="235"/>
        <v>108741</v>
      </c>
      <c r="AD582" s="152"/>
      <c r="AE582" s="152">
        <f t="shared" si="236"/>
        <v>108741</v>
      </c>
      <c r="AF582" s="152">
        <v>11048</v>
      </c>
      <c r="AG582" s="152">
        <f t="shared" si="237"/>
        <v>119789</v>
      </c>
      <c r="AH582" s="152"/>
      <c r="AI582" s="152">
        <f t="shared" si="233"/>
        <v>119789</v>
      </c>
      <c r="AJ582" s="152"/>
      <c r="AK582" s="152">
        <f t="shared" si="238"/>
        <v>119789</v>
      </c>
      <c r="AL582" s="154"/>
      <c r="AM582" s="152">
        <f t="shared" si="239"/>
        <v>119789</v>
      </c>
      <c r="AN582" s="152"/>
      <c r="AO582" s="152">
        <f t="shared" si="240"/>
        <v>119789</v>
      </c>
      <c r="AP582" s="175"/>
      <c r="AQ582" s="152">
        <f t="shared" si="242"/>
        <v>119789</v>
      </c>
      <c r="AR582" s="154">
        <v>3000</v>
      </c>
      <c r="AS582" s="152">
        <f t="shared" si="243"/>
        <v>122789</v>
      </c>
      <c r="AT582" s="150"/>
      <c r="AU582" s="152">
        <f t="shared" si="215"/>
        <v>122789</v>
      </c>
      <c r="AV582" s="152">
        <v>1211</v>
      </c>
      <c r="AW582" s="152">
        <f t="shared" si="216"/>
        <v>124000</v>
      </c>
    </row>
    <row r="583" spans="1:49" ht="16.5" customHeight="1">
      <c r="A583" s="156"/>
      <c r="B583" s="181" t="s">
        <v>496</v>
      </c>
      <c r="C583" s="251">
        <v>4040</v>
      </c>
      <c r="D583" s="188" t="s">
        <v>296</v>
      </c>
      <c r="E583" s="157">
        <v>6500</v>
      </c>
      <c r="F583" s="157"/>
      <c r="G583" s="152">
        <f aca="true" t="shared" si="246" ref="G583:G599">E583+F583</f>
        <v>6500</v>
      </c>
      <c r="H583" s="157"/>
      <c r="I583" s="152">
        <f aca="true" t="shared" si="247" ref="I583:I599">G583+H583</f>
        <v>6500</v>
      </c>
      <c r="J583" s="152"/>
      <c r="K583" s="152">
        <f aca="true" t="shared" si="248" ref="K583:K599">I583+J583</f>
        <v>6500</v>
      </c>
      <c r="L583" s="152"/>
      <c r="M583" s="152">
        <f t="shared" si="244"/>
        <v>6500</v>
      </c>
      <c r="N583" s="152"/>
      <c r="O583" s="152">
        <f t="shared" si="221"/>
        <v>6500</v>
      </c>
      <c r="P583" s="152"/>
      <c r="Q583" s="152">
        <f t="shared" si="227"/>
        <v>6500</v>
      </c>
      <c r="R583" s="152"/>
      <c r="S583" s="152">
        <f t="shared" si="218"/>
        <v>6500</v>
      </c>
      <c r="T583" s="152">
        <v>-17</v>
      </c>
      <c r="U583" s="152">
        <f t="shared" si="228"/>
        <v>6483</v>
      </c>
      <c r="V583" s="152"/>
      <c r="W583" s="152">
        <v>8488</v>
      </c>
      <c r="X583" s="154">
        <v>60</v>
      </c>
      <c r="Y583" s="157">
        <f t="shared" si="245"/>
        <v>8548</v>
      </c>
      <c r="Z583" s="152"/>
      <c r="AA583" s="152">
        <f t="shared" si="234"/>
        <v>8548</v>
      </c>
      <c r="AB583" s="152"/>
      <c r="AC583" s="152">
        <f t="shared" si="235"/>
        <v>8548</v>
      </c>
      <c r="AD583" s="152"/>
      <c r="AE583" s="152">
        <f t="shared" si="236"/>
        <v>8548</v>
      </c>
      <c r="AF583" s="152"/>
      <c r="AG583" s="152">
        <f t="shared" si="237"/>
        <v>8548</v>
      </c>
      <c r="AH583" s="152"/>
      <c r="AI583" s="152">
        <f t="shared" si="233"/>
        <v>8548</v>
      </c>
      <c r="AJ583" s="152"/>
      <c r="AK583" s="152">
        <f t="shared" si="238"/>
        <v>8548</v>
      </c>
      <c r="AL583" s="154"/>
      <c r="AM583" s="152">
        <f t="shared" si="239"/>
        <v>8548</v>
      </c>
      <c r="AN583" s="152"/>
      <c r="AO583" s="152">
        <f t="shared" si="240"/>
        <v>8548</v>
      </c>
      <c r="AP583" s="175"/>
      <c r="AQ583" s="152">
        <f t="shared" si="242"/>
        <v>8548</v>
      </c>
      <c r="AR583" s="154"/>
      <c r="AS583" s="152">
        <f t="shared" si="243"/>
        <v>8548</v>
      </c>
      <c r="AT583" s="150"/>
      <c r="AU583" s="152">
        <f t="shared" si="215"/>
        <v>8548</v>
      </c>
      <c r="AV583" s="152"/>
      <c r="AW583" s="152">
        <f t="shared" si="216"/>
        <v>8548</v>
      </c>
    </row>
    <row r="584" spans="1:49" ht="16.5" customHeight="1">
      <c r="A584" s="156"/>
      <c r="B584" s="181" t="s">
        <v>497</v>
      </c>
      <c r="C584" s="251">
        <v>4110</v>
      </c>
      <c r="D584" s="188" t="s">
        <v>297</v>
      </c>
      <c r="E584" s="157">
        <v>14800</v>
      </c>
      <c r="F584" s="157"/>
      <c r="G584" s="152">
        <f t="shared" si="246"/>
        <v>14800</v>
      </c>
      <c r="H584" s="157"/>
      <c r="I584" s="152">
        <f t="shared" si="247"/>
        <v>14800</v>
      </c>
      <c r="J584" s="152"/>
      <c r="K584" s="152">
        <f t="shared" si="248"/>
        <v>14800</v>
      </c>
      <c r="L584" s="152"/>
      <c r="M584" s="152">
        <f t="shared" si="244"/>
        <v>14800</v>
      </c>
      <c r="N584" s="152"/>
      <c r="O584" s="152">
        <f t="shared" si="221"/>
        <v>14800</v>
      </c>
      <c r="P584" s="152"/>
      <c r="Q584" s="152">
        <f t="shared" si="227"/>
        <v>14800</v>
      </c>
      <c r="R584" s="152"/>
      <c r="S584" s="152">
        <f t="shared" si="218"/>
        <v>14800</v>
      </c>
      <c r="T584" s="152">
        <v>2200</v>
      </c>
      <c r="U584" s="152">
        <f t="shared" si="228"/>
        <v>17000</v>
      </c>
      <c r="V584" s="152">
        <v>-263</v>
      </c>
      <c r="W584" s="152">
        <v>19000</v>
      </c>
      <c r="X584" s="154">
        <v>600</v>
      </c>
      <c r="Y584" s="157">
        <f t="shared" si="245"/>
        <v>19600</v>
      </c>
      <c r="Z584" s="152"/>
      <c r="AA584" s="152">
        <f t="shared" si="234"/>
        <v>19600</v>
      </c>
      <c r="AB584" s="152"/>
      <c r="AC584" s="152">
        <f t="shared" si="235"/>
        <v>19600</v>
      </c>
      <c r="AD584" s="152"/>
      <c r="AE584" s="152">
        <f t="shared" si="236"/>
        <v>19600</v>
      </c>
      <c r="AF584" s="152">
        <v>1774</v>
      </c>
      <c r="AG584" s="152">
        <f t="shared" si="237"/>
        <v>21374</v>
      </c>
      <c r="AH584" s="152"/>
      <c r="AI584" s="152">
        <f t="shared" si="233"/>
        <v>21374</v>
      </c>
      <c r="AJ584" s="152"/>
      <c r="AK584" s="152">
        <f t="shared" si="238"/>
        <v>21374</v>
      </c>
      <c r="AL584" s="154"/>
      <c r="AM584" s="152">
        <f t="shared" si="239"/>
        <v>21374</v>
      </c>
      <c r="AN584" s="152"/>
      <c r="AO584" s="152">
        <f t="shared" si="240"/>
        <v>21374</v>
      </c>
      <c r="AP584" s="175"/>
      <c r="AQ584" s="152">
        <f t="shared" si="242"/>
        <v>21374</v>
      </c>
      <c r="AR584" s="154"/>
      <c r="AS584" s="152">
        <f t="shared" si="243"/>
        <v>21374</v>
      </c>
      <c r="AT584" s="150"/>
      <c r="AU584" s="152">
        <f t="shared" si="215"/>
        <v>21374</v>
      </c>
      <c r="AV584" s="152">
        <v>100</v>
      </c>
      <c r="AW584" s="152">
        <f t="shared" si="216"/>
        <v>21474</v>
      </c>
    </row>
    <row r="585" spans="1:49" ht="16.5" customHeight="1">
      <c r="A585" s="156"/>
      <c r="B585" s="188"/>
      <c r="C585" s="251">
        <v>4120</v>
      </c>
      <c r="D585" s="178" t="s">
        <v>298</v>
      </c>
      <c r="E585" s="157">
        <v>2000</v>
      </c>
      <c r="F585" s="157"/>
      <c r="G585" s="152">
        <f t="shared" si="246"/>
        <v>2000</v>
      </c>
      <c r="H585" s="157"/>
      <c r="I585" s="152">
        <f t="shared" si="247"/>
        <v>2000</v>
      </c>
      <c r="J585" s="152"/>
      <c r="K585" s="152">
        <f t="shared" si="248"/>
        <v>2000</v>
      </c>
      <c r="L585" s="152"/>
      <c r="M585" s="152">
        <f t="shared" si="244"/>
        <v>2000</v>
      </c>
      <c r="N585" s="152"/>
      <c r="O585" s="152">
        <f t="shared" si="221"/>
        <v>2000</v>
      </c>
      <c r="P585" s="152"/>
      <c r="Q585" s="152">
        <f t="shared" si="227"/>
        <v>2000</v>
      </c>
      <c r="R585" s="152"/>
      <c r="S585" s="152">
        <f t="shared" si="218"/>
        <v>2000</v>
      </c>
      <c r="T585" s="152">
        <v>400</v>
      </c>
      <c r="U585" s="152">
        <f t="shared" si="228"/>
        <v>2400</v>
      </c>
      <c r="V585" s="152">
        <v>-146</v>
      </c>
      <c r="W585" s="152">
        <v>2800</v>
      </c>
      <c r="X585" s="154">
        <v>100</v>
      </c>
      <c r="Y585" s="157">
        <f t="shared" si="245"/>
        <v>2900</v>
      </c>
      <c r="Z585" s="152"/>
      <c r="AA585" s="152">
        <f t="shared" si="234"/>
        <v>2900</v>
      </c>
      <c r="AB585" s="152"/>
      <c r="AC585" s="152">
        <f t="shared" si="235"/>
        <v>2900</v>
      </c>
      <c r="AD585" s="152"/>
      <c r="AE585" s="152">
        <f t="shared" si="236"/>
        <v>2900</v>
      </c>
      <c r="AF585" s="152">
        <v>271</v>
      </c>
      <c r="AG585" s="152">
        <f t="shared" si="237"/>
        <v>3171</v>
      </c>
      <c r="AH585" s="152"/>
      <c r="AI585" s="152">
        <f t="shared" si="233"/>
        <v>3171</v>
      </c>
      <c r="AJ585" s="152"/>
      <c r="AK585" s="152">
        <f t="shared" si="238"/>
        <v>3171</v>
      </c>
      <c r="AL585" s="154"/>
      <c r="AM585" s="152">
        <f t="shared" si="239"/>
        <v>3171</v>
      </c>
      <c r="AN585" s="152"/>
      <c r="AO585" s="152">
        <f t="shared" si="240"/>
        <v>3171</v>
      </c>
      <c r="AP585" s="175"/>
      <c r="AQ585" s="152">
        <f t="shared" si="242"/>
        <v>3171</v>
      </c>
      <c r="AR585" s="154"/>
      <c r="AS585" s="152">
        <f t="shared" si="243"/>
        <v>3171</v>
      </c>
      <c r="AT585" s="150"/>
      <c r="AU585" s="152">
        <f t="shared" si="215"/>
        <v>3171</v>
      </c>
      <c r="AV585" s="152">
        <v>-300</v>
      </c>
      <c r="AW585" s="152">
        <f t="shared" si="216"/>
        <v>2871</v>
      </c>
    </row>
    <row r="586" spans="1:49" ht="16.5" customHeight="1">
      <c r="A586" s="156"/>
      <c r="B586" s="188"/>
      <c r="C586" s="251">
        <v>4170</v>
      </c>
      <c r="D586" s="178" t="s">
        <v>299</v>
      </c>
      <c r="E586" s="157">
        <v>500</v>
      </c>
      <c r="F586" s="157"/>
      <c r="G586" s="152">
        <f t="shared" si="246"/>
        <v>500</v>
      </c>
      <c r="H586" s="157"/>
      <c r="I586" s="152">
        <f t="shared" si="247"/>
        <v>500</v>
      </c>
      <c r="J586" s="152">
        <v>900</v>
      </c>
      <c r="K586" s="152">
        <f t="shared" si="248"/>
        <v>1400</v>
      </c>
      <c r="L586" s="152"/>
      <c r="M586" s="152">
        <f t="shared" si="244"/>
        <v>1400</v>
      </c>
      <c r="N586" s="152">
        <v>400</v>
      </c>
      <c r="O586" s="152">
        <f t="shared" si="221"/>
        <v>1800</v>
      </c>
      <c r="P586" s="152"/>
      <c r="Q586" s="152">
        <f t="shared" si="227"/>
        <v>1800</v>
      </c>
      <c r="R586" s="152"/>
      <c r="S586" s="152">
        <f t="shared" si="218"/>
        <v>1800</v>
      </c>
      <c r="T586" s="152"/>
      <c r="U586" s="152">
        <f t="shared" si="228"/>
        <v>1800</v>
      </c>
      <c r="V586" s="152"/>
      <c r="W586" s="152">
        <v>300</v>
      </c>
      <c r="X586" s="154"/>
      <c r="Y586" s="157">
        <f t="shared" si="245"/>
        <v>300</v>
      </c>
      <c r="Z586" s="152"/>
      <c r="AA586" s="152">
        <f t="shared" si="234"/>
        <v>300</v>
      </c>
      <c r="AB586" s="152"/>
      <c r="AC586" s="152">
        <f t="shared" si="235"/>
        <v>300</v>
      </c>
      <c r="AD586" s="152"/>
      <c r="AE586" s="152">
        <f t="shared" si="236"/>
        <v>300</v>
      </c>
      <c r="AF586" s="152"/>
      <c r="AG586" s="152">
        <f t="shared" si="237"/>
        <v>300</v>
      </c>
      <c r="AH586" s="152"/>
      <c r="AI586" s="152">
        <f t="shared" si="233"/>
        <v>300</v>
      </c>
      <c r="AJ586" s="152">
        <v>1550</v>
      </c>
      <c r="AK586" s="152">
        <f t="shared" si="238"/>
        <v>1850</v>
      </c>
      <c r="AL586" s="154">
        <v>410</v>
      </c>
      <c r="AM586" s="152">
        <f t="shared" si="239"/>
        <v>2260</v>
      </c>
      <c r="AN586" s="152"/>
      <c r="AO586" s="152">
        <f t="shared" si="240"/>
        <v>2260</v>
      </c>
      <c r="AP586" s="175">
        <v>830</v>
      </c>
      <c r="AQ586" s="152">
        <f t="shared" si="242"/>
        <v>3090</v>
      </c>
      <c r="AR586" s="154"/>
      <c r="AS586" s="152">
        <f t="shared" si="243"/>
        <v>3090</v>
      </c>
      <c r="AT586" s="150"/>
      <c r="AU586" s="152">
        <f t="shared" si="215"/>
        <v>3090</v>
      </c>
      <c r="AV586" s="152">
        <v>-100</v>
      </c>
      <c r="AW586" s="152">
        <f t="shared" si="216"/>
        <v>2990</v>
      </c>
    </row>
    <row r="587" spans="1:49" ht="16.5" customHeight="1">
      <c r="A587" s="156"/>
      <c r="B587" s="188"/>
      <c r="C587" s="179">
        <v>4210</v>
      </c>
      <c r="D587" s="187" t="s">
        <v>300</v>
      </c>
      <c r="E587" s="341">
        <v>2900</v>
      </c>
      <c r="F587" s="341">
        <v>1100</v>
      </c>
      <c r="G587" s="175">
        <f t="shared" si="246"/>
        <v>4000</v>
      </c>
      <c r="H587" s="341">
        <v>250</v>
      </c>
      <c r="I587" s="175">
        <f t="shared" si="247"/>
        <v>4250</v>
      </c>
      <c r="J587" s="175">
        <v>-500</v>
      </c>
      <c r="K587" s="175">
        <f t="shared" si="248"/>
        <v>3750</v>
      </c>
      <c r="L587" s="175"/>
      <c r="M587" s="180">
        <f t="shared" si="244"/>
        <v>3750</v>
      </c>
      <c r="N587" s="175">
        <v>600</v>
      </c>
      <c r="O587" s="152">
        <f t="shared" si="221"/>
        <v>4350</v>
      </c>
      <c r="P587" s="152">
        <v>2000</v>
      </c>
      <c r="Q587" s="152">
        <f t="shared" si="227"/>
        <v>6350</v>
      </c>
      <c r="R587" s="152"/>
      <c r="S587" s="152">
        <f t="shared" si="218"/>
        <v>6350</v>
      </c>
      <c r="T587" s="152">
        <v>-1000</v>
      </c>
      <c r="U587" s="152">
        <f t="shared" si="228"/>
        <v>5350</v>
      </c>
      <c r="V587" s="152"/>
      <c r="W587" s="152">
        <v>3000</v>
      </c>
      <c r="X587" s="154">
        <v>4000</v>
      </c>
      <c r="Y587" s="157">
        <f t="shared" si="245"/>
        <v>7000</v>
      </c>
      <c r="Z587" s="152"/>
      <c r="AA587" s="152">
        <f t="shared" si="234"/>
        <v>7000</v>
      </c>
      <c r="AB587" s="152"/>
      <c r="AC587" s="152">
        <f t="shared" si="235"/>
        <v>7000</v>
      </c>
      <c r="AD587" s="152"/>
      <c r="AE587" s="152">
        <f t="shared" si="236"/>
        <v>7000</v>
      </c>
      <c r="AF587" s="152"/>
      <c r="AG587" s="152">
        <f t="shared" si="237"/>
        <v>7000</v>
      </c>
      <c r="AH587" s="152"/>
      <c r="AI587" s="152">
        <f t="shared" si="233"/>
        <v>7000</v>
      </c>
      <c r="AJ587" s="152">
        <v>-400</v>
      </c>
      <c r="AK587" s="152">
        <f t="shared" si="238"/>
        <v>6600</v>
      </c>
      <c r="AL587" s="154">
        <v>-360</v>
      </c>
      <c r="AM587" s="152">
        <f t="shared" si="239"/>
        <v>6240</v>
      </c>
      <c r="AN587" s="152"/>
      <c r="AO587" s="152">
        <f t="shared" si="240"/>
        <v>6240</v>
      </c>
      <c r="AP587" s="175">
        <v>-900</v>
      </c>
      <c r="AQ587" s="152">
        <f t="shared" si="242"/>
        <v>5340</v>
      </c>
      <c r="AR587" s="154"/>
      <c r="AS587" s="152">
        <f t="shared" si="243"/>
        <v>5340</v>
      </c>
      <c r="AT587" s="150"/>
      <c r="AU587" s="152">
        <f t="shared" si="215"/>
        <v>5340</v>
      </c>
      <c r="AV587" s="152"/>
      <c r="AW587" s="152">
        <f t="shared" si="216"/>
        <v>5340</v>
      </c>
    </row>
    <row r="588" spans="1:49" ht="18" customHeight="1">
      <c r="A588" s="156"/>
      <c r="B588" s="188"/>
      <c r="C588" s="251">
        <v>4260</v>
      </c>
      <c r="D588" s="178" t="s">
        <v>302</v>
      </c>
      <c r="E588" s="157">
        <v>1000</v>
      </c>
      <c r="F588" s="157"/>
      <c r="G588" s="152">
        <f t="shared" si="246"/>
        <v>1000</v>
      </c>
      <c r="H588" s="157"/>
      <c r="I588" s="152">
        <f t="shared" si="247"/>
        <v>1000</v>
      </c>
      <c r="J588" s="152"/>
      <c r="K588" s="152">
        <f t="shared" si="248"/>
        <v>1000</v>
      </c>
      <c r="L588" s="152"/>
      <c r="M588" s="152">
        <v>1000</v>
      </c>
      <c r="N588" s="152"/>
      <c r="O588" s="152">
        <f t="shared" si="221"/>
        <v>1000</v>
      </c>
      <c r="P588" s="152"/>
      <c r="Q588" s="152">
        <f t="shared" si="227"/>
        <v>1000</v>
      </c>
      <c r="R588" s="152"/>
      <c r="S588" s="152">
        <f t="shared" si="218"/>
        <v>1000</v>
      </c>
      <c r="T588" s="152">
        <v>140</v>
      </c>
      <c r="U588" s="152">
        <f t="shared" si="228"/>
        <v>1140</v>
      </c>
      <c r="V588" s="152"/>
      <c r="W588" s="152">
        <v>1200</v>
      </c>
      <c r="X588" s="154"/>
      <c r="Y588" s="157">
        <f t="shared" si="245"/>
        <v>1200</v>
      </c>
      <c r="Z588" s="152"/>
      <c r="AA588" s="152">
        <f t="shared" si="234"/>
        <v>1200</v>
      </c>
      <c r="AB588" s="152"/>
      <c r="AC588" s="152">
        <f t="shared" si="235"/>
        <v>1200</v>
      </c>
      <c r="AD588" s="152"/>
      <c r="AE588" s="152">
        <f t="shared" si="236"/>
        <v>1200</v>
      </c>
      <c r="AF588" s="152"/>
      <c r="AG588" s="152">
        <f t="shared" si="237"/>
        <v>1200</v>
      </c>
      <c r="AH588" s="152"/>
      <c r="AI588" s="152">
        <f t="shared" si="233"/>
        <v>1200</v>
      </c>
      <c r="AJ588" s="152"/>
      <c r="AK588" s="152">
        <f t="shared" si="238"/>
        <v>1200</v>
      </c>
      <c r="AL588" s="154">
        <v>500</v>
      </c>
      <c r="AM588" s="152">
        <f t="shared" si="239"/>
        <v>1700</v>
      </c>
      <c r="AN588" s="152"/>
      <c r="AO588" s="152">
        <f t="shared" si="240"/>
        <v>1700</v>
      </c>
      <c r="AP588" s="175"/>
      <c r="AQ588" s="152">
        <f t="shared" si="242"/>
        <v>1700</v>
      </c>
      <c r="AR588" s="154"/>
      <c r="AS588" s="152">
        <f t="shared" si="243"/>
        <v>1700</v>
      </c>
      <c r="AT588" s="150"/>
      <c r="AU588" s="152">
        <f t="shared" si="215"/>
        <v>1700</v>
      </c>
      <c r="AV588" s="152">
        <v>200</v>
      </c>
      <c r="AW588" s="152">
        <f t="shared" si="216"/>
        <v>1900</v>
      </c>
    </row>
    <row r="589" spans="1:49" ht="18" customHeight="1">
      <c r="A589" s="156"/>
      <c r="B589" s="188"/>
      <c r="C589" s="251">
        <v>4270</v>
      </c>
      <c r="D589" s="178" t="s">
        <v>303</v>
      </c>
      <c r="E589" s="157"/>
      <c r="F589" s="157"/>
      <c r="G589" s="152"/>
      <c r="H589" s="157"/>
      <c r="I589" s="152"/>
      <c r="J589" s="152"/>
      <c r="K589" s="152"/>
      <c r="L589" s="152"/>
      <c r="M589" s="152"/>
      <c r="N589" s="152"/>
      <c r="O589" s="152"/>
      <c r="P589" s="152"/>
      <c r="Q589" s="152"/>
      <c r="R589" s="152"/>
      <c r="S589" s="152"/>
      <c r="T589" s="152"/>
      <c r="U589" s="152"/>
      <c r="V589" s="152"/>
      <c r="W589" s="152">
        <v>1000</v>
      </c>
      <c r="X589" s="154"/>
      <c r="Y589" s="157">
        <f t="shared" si="245"/>
        <v>1000</v>
      </c>
      <c r="Z589" s="152"/>
      <c r="AA589" s="152">
        <f t="shared" si="234"/>
        <v>1000</v>
      </c>
      <c r="AB589" s="152"/>
      <c r="AC589" s="152">
        <f t="shared" si="235"/>
        <v>1000</v>
      </c>
      <c r="AD589" s="152"/>
      <c r="AE589" s="152">
        <f t="shared" si="236"/>
        <v>1000</v>
      </c>
      <c r="AF589" s="152"/>
      <c r="AG589" s="152">
        <f t="shared" si="237"/>
        <v>1000</v>
      </c>
      <c r="AH589" s="152"/>
      <c r="AI589" s="152">
        <f t="shared" si="233"/>
        <v>1000</v>
      </c>
      <c r="AJ589" s="152">
        <v>-800</v>
      </c>
      <c r="AK589" s="152">
        <f t="shared" si="238"/>
        <v>200</v>
      </c>
      <c r="AL589" s="154">
        <v>105</v>
      </c>
      <c r="AM589" s="152">
        <f t="shared" si="239"/>
        <v>305</v>
      </c>
      <c r="AN589" s="152"/>
      <c r="AO589" s="152">
        <f t="shared" si="240"/>
        <v>305</v>
      </c>
      <c r="AP589" s="175"/>
      <c r="AQ589" s="152">
        <f t="shared" si="242"/>
        <v>305</v>
      </c>
      <c r="AR589" s="154"/>
      <c r="AS589" s="152">
        <f t="shared" si="243"/>
        <v>305</v>
      </c>
      <c r="AT589" s="150"/>
      <c r="AU589" s="152">
        <f t="shared" si="215"/>
        <v>305</v>
      </c>
      <c r="AV589" s="152"/>
      <c r="AW589" s="152">
        <f t="shared" si="216"/>
        <v>305</v>
      </c>
    </row>
    <row r="590" spans="1:49" ht="18" customHeight="1">
      <c r="A590" s="156"/>
      <c r="B590" s="188"/>
      <c r="C590" s="251">
        <v>4280</v>
      </c>
      <c r="D590" s="178" t="s">
        <v>304</v>
      </c>
      <c r="E590" s="157">
        <v>500</v>
      </c>
      <c r="F590" s="157"/>
      <c r="G590" s="152">
        <f t="shared" si="246"/>
        <v>500</v>
      </c>
      <c r="H590" s="157"/>
      <c r="I590" s="152">
        <f t="shared" si="247"/>
        <v>500</v>
      </c>
      <c r="J590" s="152"/>
      <c r="K590" s="152">
        <f t="shared" si="248"/>
        <v>500</v>
      </c>
      <c r="L590" s="152"/>
      <c r="M590" s="152">
        <v>500</v>
      </c>
      <c r="N590" s="152"/>
      <c r="O590" s="152">
        <f t="shared" si="221"/>
        <v>500</v>
      </c>
      <c r="P590" s="152">
        <v>-20</v>
      </c>
      <c r="Q590" s="152">
        <f t="shared" si="227"/>
        <v>480</v>
      </c>
      <c r="R590" s="152"/>
      <c r="S590" s="152">
        <f t="shared" si="218"/>
        <v>480</v>
      </c>
      <c r="T590" s="152">
        <v>-400</v>
      </c>
      <c r="U590" s="152">
        <f t="shared" si="228"/>
        <v>80</v>
      </c>
      <c r="V590" s="152">
        <v>-23</v>
      </c>
      <c r="W590" s="152">
        <v>200</v>
      </c>
      <c r="X590" s="154"/>
      <c r="Y590" s="157">
        <f t="shared" si="245"/>
        <v>200</v>
      </c>
      <c r="Z590" s="152"/>
      <c r="AA590" s="152">
        <f t="shared" si="234"/>
        <v>200</v>
      </c>
      <c r="AB590" s="152"/>
      <c r="AC590" s="152">
        <f t="shared" si="235"/>
        <v>200</v>
      </c>
      <c r="AD590" s="152"/>
      <c r="AE590" s="152">
        <f t="shared" si="236"/>
        <v>200</v>
      </c>
      <c r="AF590" s="152"/>
      <c r="AG590" s="152">
        <f t="shared" si="237"/>
        <v>200</v>
      </c>
      <c r="AH590" s="152"/>
      <c r="AI590" s="152">
        <f t="shared" si="233"/>
        <v>200</v>
      </c>
      <c r="AJ590" s="152"/>
      <c r="AK590" s="152">
        <f t="shared" si="238"/>
        <v>200</v>
      </c>
      <c r="AL590" s="154"/>
      <c r="AM590" s="152">
        <f t="shared" si="239"/>
        <v>200</v>
      </c>
      <c r="AN590" s="152"/>
      <c r="AO590" s="152">
        <f t="shared" si="240"/>
        <v>200</v>
      </c>
      <c r="AP590" s="175"/>
      <c r="AQ590" s="152">
        <f t="shared" si="242"/>
        <v>200</v>
      </c>
      <c r="AR590" s="154"/>
      <c r="AS590" s="152">
        <f t="shared" si="243"/>
        <v>200</v>
      </c>
      <c r="AT590" s="150"/>
      <c r="AU590" s="152">
        <f t="shared" si="215"/>
        <v>200</v>
      </c>
      <c r="AV590" s="152">
        <v>-130</v>
      </c>
      <c r="AW590" s="152">
        <f t="shared" si="216"/>
        <v>70</v>
      </c>
    </row>
    <row r="591" spans="1:49" ht="16.5" customHeight="1">
      <c r="A591" s="156"/>
      <c r="B591" s="188"/>
      <c r="C591" s="251">
        <v>4300</v>
      </c>
      <c r="D591" s="178" t="s">
        <v>284</v>
      </c>
      <c r="E591" s="157">
        <v>30000</v>
      </c>
      <c r="F591" s="157">
        <v>1300</v>
      </c>
      <c r="G591" s="152">
        <f t="shared" si="246"/>
        <v>31300</v>
      </c>
      <c r="H591" s="157">
        <v>-900</v>
      </c>
      <c r="I591" s="152">
        <f t="shared" si="247"/>
        <v>30400</v>
      </c>
      <c r="J591" s="152">
        <v>800</v>
      </c>
      <c r="K591" s="152">
        <f t="shared" si="248"/>
        <v>31200</v>
      </c>
      <c r="L591" s="152"/>
      <c r="M591" s="152">
        <f>K591+L591</f>
        <v>31200</v>
      </c>
      <c r="N591" s="152">
        <v>1000</v>
      </c>
      <c r="O591" s="152">
        <f t="shared" si="221"/>
        <v>32200</v>
      </c>
      <c r="P591" s="152">
        <v>10000</v>
      </c>
      <c r="Q591" s="152">
        <f t="shared" si="227"/>
        <v>42200</v>
      </c>
      <c r="R591" s="152"/>
      <c r="S591" s="152">
        <f t="shared" si="218"/>
        <v>42200</v>
      </c>
      <c r="T591" s="152">
        <v>-2250</v>
      </c>
      <c r="U591" s="152">
        <f t="shared" si="228"/>
        <v>39950</v>
      </c>
      <c r="V591" s="152">
        <v>-544</v>
      </c>
      <c r="W591" s="152">
        <v>37373</v>
      </c>
      <c r="X591" s="152">
        <v>1000</v>
      </c>
      <c r="Y591" s="157">
        <f t="shared" si="245"/>
        <v>38373</v>
      </c>
      <c r="Z591" s="152"/>
      <c r="AA591" s="152">
        <f t="shared" si="234"/>
        <v>38373</v>
      </c>
      <c r="AB591" s="152"/>
      <c r="AC591" s="152">
        <f t="shared" si="235"/>
        <v>38373</v>
      </c>
      <c r="AD591" s="152"/>
      <c r="AE591" s="152">
        <f t="shared" si="236"/>
        <v>38373</v>
      </c>
      <c r="AF591" s="152"/>
      <c r="AG591" s="152">
        <f t="shared" si="237"/>
        <v>38373</v>
      </c>
      <c r="AH591" s="152"/>
      <c r="AI591" s="152">
        <f t="shared" si="233"/>
        <v>38373</v>
      </c>
      <c r="AJ591" s="152">
        <v>-350</v>
      </c>
      <c r="AK591" s="152">
        <f t="shared" si="238"/>
        <v>38023</v>
      </c>
      <c r="AL591" s="154">
        <v>-50</v>
      </c>
      <c r="AM591" s="152">
        <f t="shared" si="239"/>
        <v>37973</v>
      </c>
      <c r="AN591" s="152"/>
      <c r="AO591" s="152">
        <f t="shared" si="240"/>
        <v>37973</v>
      </c>
      <c r="AP591" s="175">
        <v>-739</v>
      </c>
      <c r="AQ591" s="152">
        <f t="shared" si="242"/>
        <v>37234</v>
      </c>
      <c r="AR591" s="154">
        <v>-200</v>
      </c>
      <c r="AS591" s="152">
        <f t="shared" si="243"/>
        <v>37034</v>
      </c>
      <c r="AT591" s="150"/>
      <c r="AU591" s="152">
        <f aca="true" t="shared" si="249" ref="AU591:AU639">AS591+AT591</f>
        <v>37034</v>
      </c>
      <c r="AV591" s="152"/>
      <c r="AW591" s="152">
        <f t="shared" si="216"/>
        <v>37034</v>
      </c>
    </row>
    <row r="592" spans="1:49" ht="16.5" customHeight="1">
      <c r="A592" s="156"/>
      <c r="B592" s="188"/>
      <c r="C592" s="251">
        <v>4350</v>
      </c>
      <c r="D592" s="150" t="s">
        <v>305</v>
      </c>
      <c r="E592" s="157"/>
      <c r="F592" s="157"/>
      <c r="G592" s="152"/>
      <c r="H592" s="157"/>
      <c r="I592" s="152"/>
      <c r="J592" s="152"/>
      <c r="K592" s="152"/>
      <c r="L592" s="152"/>
      <c r="M592" s="152"/>
      <c r="N592" s="152"/>
      <c r="O592" s="152"/>
      <c r="P592" s="152"/>
      <c r="Q592" s="152"/>
      <c r="R592" s="152"/>
      <c r="S592" s="152"/>
      <c r="T592" s="152"/>
      <c r="U592" s="152"/>
      <c r="V592" s="152"/>
      <c r="W592" s="152"/>
      <c r="X592" s="152">
        <v>300</v>
      </c>
      <c r="Y592" s="157">
        <f t="shared" si="245"/>
        <v>300</v>
      </c>
      <c r="Z592" s="152"/>
      <c r="AA592" s="152">
        <f t="shared" si="234"/>
        <v>300</v>
      </c>
      <c r="AB592" s="152"/>
      <c r="AC592" s="152">
        <f t="shared" si="235"/>
        <v>300</v>
      </c>
      <c r="AD592" s="152"/>
      <c r="AE592" s="152">
        <f t="shared" si="236"/>
        <v>300</v>
      </c>
      <c r="AF592" s="152"/>
      <c r="AG592" s="152">
        <f t="shared" si="237"/>
        <v>300</v>
      </c>
      <c r="AH592" s="152"/>
      <c r="AI592" s="152">
        <f t="shared" si="233"/>
        <v>300</v>
      </c>
      <c r="AJ592" s="152"/>
      <c r="AK592" s="152">
        <f t="shared" si="238"/>
        <v>300</v>
      </c>
      <c r="AL592" s="154"/>
      <c r="AM592" s="152">
        <f t="shared" si="239"/>
        <v>300</v>
      </c>
      <c r="AN592" s="152"/>
      <c r="AO592" s="152">
        <f t="shared" si="240"/>
        <v>300</v>
      </c>
      <c r="AP592" s="175">
        <v>236</v>
      </c>
      <c r="AQ592" s="152">
        <f t="shared" si="242"/>
        <v>536</v>
      </c>
      <c r="AR592" s="154"/>
      <c r="AS592" s="152">
        <f t="shared" si="243"/>
        <v>536</v>
      </c>
      <c r="AT592" s="150"/>
      <c r="AU592" s="152">
        <f t="shared" si="249"/>
        <v>536</v>
      </c>
      <c r="AV592" s="152"/>
      <c r="AW592" s="152">
        <f t="shared" si="216"/>
        <v>536</v>
      </c>
    </row>
    <row r="593" spans="1:49" ht="16.5" customHeight="1">
      <c r="A593" s="156"/>
      <c r="B593" s="188"/>
      <c r="C593" s="251">
        <v>4360</v>
      </c>
      <c r="D593" s="342" t="s">
        <v>498</v>
      </c>
      <c r="E593" s="157"/>
      <c r="F593" s="157"/>
      <c r="G593" s="152"/>
      <c r="H593" s="157"/>
      <c r="I593" s="152"/>
      <c r="J593" s="152"/>
      <c r="K593" s="152"/>
      <c r="L593" s="152"/>
      <c r="M593" s="152"/>
      <c r="N593" s="152"/>
      <c r="O593" s="152"/>
      <c r="P593" s="152"/>
      <c r="Q593" s="152"/>
      <c r="R593" s="152"/>
      <c r="S593" s="152"/>
      <c r="T593" s="152"/>
      <c r="U593" s="152"/>
      <c r="V593" s="152"/>
      <c r="W593" s="152">
        <v>1500</v>
      </c>
      <c r="X593" s="152">
        <v>-300</v>
      </c>
      <c r="Y593" s="157">
        <f t="shared" si="245"/>
        <v>1200</v>
      </c>
      <c r="Z593" s="152"/>
      <c r="AA593" s="152">
        <f t="shared" si="234"/>
        <v>1200</v>
      </c>
      <c r="AB593" s="152"/>
      <c r="AC593" s="152">
        <f t="shared" si="235"/>
        <v>1200</v>
      </c>
      <c r="AD593" s="152"/>
      <c r="AE593" s="152">
        <f t="shared" si="236"/>
        <v>1200</v>
      </c>
      <c r="AF593" s="152"/>
      <c r="AG593" s="152">
        <f t="shared" si="237"/>
        <v>1200</v>
      </c>
      <c r="AH593" s="152"/>
      <c r="AI593" s="152">
        <f t="shared" si="233"/>
        <v>1200</v>
      </c>
      <c r="AJ593" s="152"/>
      <c r="AK593" s="152">
        <f t="shared" si="238"/>
        <v>1200</v>
      </c>
      <c r="AL593" s="154"/>
      <c r="AM593" s="152">
        <f t="shared" si="239"/>
        <v>1200</v>
      </c>
      <c r="AN593" s="152"/>
      <c r="AO593" s="152">
        <f t="shared" si="240"/>
        <v>1200</v>
      </c>
      <c r="AP593" s="175"/>
      <c r="AQ593" s="152">
        <f t="shared" si="242"/>
        <v>1200</v>
      </c>
      <c r="AR593" s="154"/>
      <c r="AS593" s="152">
        <f t="shared" si="243"/>
        <v>1200</v>
      </c>
      <c r="AT593" s="150"/>
      <c r="AU593" s="152">
        <f t="shared" si="249"/>
        <v>1200</v>
      </c>
      <c r="AV593" s="152"/>
      <c r="AW593" s="152">
        <f aca="true" t="shared" si="250" ref="AW593:AW641">AU593+AV593</f>
        <v>1200</v>
      </c>
    </row>
    <row r="594" spans="1:49" ht="16.5" customHeight="1">
      <c r="A594" s="156"/>
      <c r="B594" s="188"/>
      <c r="C594" s="251">
        <v>4370</v>
      </c>
      <c r="D594" s="177" t="s">
        <v>307</v>
      </c>
      <c r="E594" s="157"/>
      <c r="F594" s="157"/>
      <c r="G594" s="152"/>
      <c r="H594" s="157">
        <v>100</v>
      </c>
      <c r="I594" s="152">
        <f t="shared" si="247"/>
        <v>100</v>
      </c>
      <c r="J594" s="152"/>
      <c r="K594" s="152">
        <f t="shared" si="248"/>
        <v>100</v>
      </c>
      <c r="L594" s="152"/>
      <c r="M594" s="152">
        <v>100</v>
      </c>
      <c r="N594" s="152"/>
      <c r="O594" s="152">
        <f t="shared" si="221"/>
        <v>100</v>
      </c>
      <c r="P594" s="152"/>
      <c r="Q594" s="152">
        <f t="shared" si="227"/>
        <v>100</v>
      </c>
      <c r="R594" s="152"/>
      <c r="S594" s="152">
        <f t="shared" si="218"/>
        <v>100</v>
      </c>
      <c r="T594" s="152"/>
      <c r="U594" s="152">
        <f t="shared" si="228"/>
        <v>100</v>
      </c>
      <c r="V594" s="152"/>
      <c r="W594" s="152">
        <v>700</v>
      </c>
      <c r="X594" s="152"/>
      <c r="Y594" s="157">
        <f t="shared" si="245"/>
        <v>700</v>
      </c>
      <c r="Z594" s="152"/>
      <c r="AA594" s="152">
        <f t="shared" si="234"/>
        <v>700</v>
      </c>
      <c r="AB594" s="152"/>
      <c r="AC594" s="152">
        <f t="shared" si="235"/>
        <v>700</v>
      </c>
      <c r="AD594" s="152"/>
      <c r="AE594" s="152">
        <f t="shared" si="236"/>
        <v>700</v>
      </c>
      <c r="AF594" s="152"/>
      <c r="AG594" s="152">
        <f t="shared" si="237"/>
        <v>700</v>
      </c>
      <c r="AH594" s="152"/>
      <c r="AI594" s="152">
        <f t="shared" si="233"/>
        <v>700</v>
      </c>
      <c r="AJ594" s="152"/>
      <c r="AK594" s="152">
        <f t="shared" si="238"/>
        <v>700</v>
      </c>
      <c r="AL594" s="154"/>
      <c r="AM594" s="152">
        <f t="shared" si="239"/>
        <v>700</v>
      </c>
      <c r="AN594" s="152"/>
      <c r="AO594" s="152">
        <f t="shared" si="240"/>
        <v>700</v>
      </c>
      <c r="AP594" s="175"/>
      <c r="AQ594" s="152">
        <f t="shared" si="242"/>
        <v>700</v>
      </c>
      <c r="AR594" s="154"/>
      <c r="AS594" s="152">
        <f t="shared" si="243"/>
        <v>700</v>
      </c>
      <c r="AT594" s="150"/>
      <c r="AU594" s="152">
        <f t="shared" si="249"/>
        <v>700</v>
      </c>
      <c r="AV594" s="152"/>
      <c r="AW594" s="152">
        <f t="shared" si="250"/>
        <v>700</v>
      </c>
    </row>
    <row r="595" spans="1:49" ht="16.5" customHeight="1">
      <c r="A595" s="156"/>
      <c r="B595" s="188"/>
      <c r="C595" s="251">
        <v>4410</v>
      </c>
      <c r="D595" s="178" t="s">
        <v>347</v>
      </c>
      <c r="E595" s="157"/>
      <c r="F595" s="157"/>
      <c r="G595" s="152"/>
      <c r="H595" s="157"/>
      <c r="I595" s="152"/>
      <c r="J595" s="152"/>
      <c r="K595" s="152"/>
      <c r="L595" s="152"/>
      <c r="M595" s="152"/>
      <c r="N595" s="152"/>
      <c r="O595" s="152"/>
      <c r="P595" s="152"/>
      <c r="Q595" s="152"/>
      <c r="R595" s="152"/>
      <c r="S595" s="152"/>
      <c r="T595" s="152"/>
      <c r="U595" s="152"/>
      <c r="V595" s="152"/>
      <c r="W595" s="152">
        <v>300</v>
      </c>
      <c r="X595" s="152"/>
      <c r="Y595" s="157">
        <f t="shared" si="245"/>
        <v>300</v>
      </c>
      <c r="Z595" s="152"/>
      <c r="AA595" s="152">
        <f t="shared" si="234"/>
        <v>300</v>
      </c>
      <c r="AB595" s="152"/>
      <c r="AC595" s="152">
        <f t="shared" si="235"/>
        <v>300</v>
      </c>
      <c r="AD595" s="152"/>
      <c r="AE595" s="152">
        <f t="shared" si="236"/>
        <v>300</v>
      </c>
      <c r="AF595" s="152"/>
      <c r="AG595" s="152">
        <f t="shared" si="237"/>
        <v>300</v>
      </c>
      <c r="AH595" s="152"/>
      <c r="AI595" s="152">
        <f t="shared" si="233"/>
        <v>300</v>
      </c>
      <c r="AJ595" s="152"/>
      <c r="AK595" s="152">
        <f t="shared" si="238"/>
        <v>300</v>
      </c>
      <c r="AL595" s="154"/>
      <c r="AM595" s="152">
        <f t="shared" si="239"/>
        <v>300</v>
      </c>
      <c r="AN595" s="152"/>
      <c r="AO595" s="152">
        <f t="shared" si="240"/>
        <v>300</v>
      </c>
      <c r="AP595" s="175"/>
      <c r="AQ595" s="152">
        <f t="shared" si="242"/>
        <v>300</v>
      </c>
      <c r="AR595" s="154"/>
      <c r="AS595" s="152">
        <f t="shared" si="243"/>
        <v>300</v>
      </c>
      <c r="AT595" s="150"/>
      <c r="AU595" s="152">
        <f t="shared" si="249"/>
        <v>300</v>
      </c>
      <c r="AV595" s="152">
        <v>-99</v>
      </c>
      <c r="AW595" s="152">
        <f t="shared" si="250"/>
        <v>201</v>
      </c>
    </row>
    <row r="596" spans="1:49" ht="16.5" customHeight="1">
      <c r="A596" s="156"/>
      <c r="B596" s="188"/>
      <c r="C596" s="251">
        <v>4440</v>
      </c>
      <c r="D596" s="178" t="s">
        <v>310</v>
      </c>
      <c r="E596" s="157">
        <v>6206</v>
      </c>
      <c r="F596" s="157"/>
      <c r="G596" s="152">
        <f t="shared" si="246"/>
        <v>6206</v>
      </c>
      <c r="H596" s="157"/>
      <c r="I596" s="152">
        <f t="shared" si="247"/>
        <v>6206</v>
      </c>
      <c r="J596" s="152"/>
      <c r="K596" s="152">
        <f t="shared" si="248"/>
        <v>6206</v>
      </c>
      <c r="L596" s="152"/>
      <c r="M596" s="152">
        <f>K596+L596</f>
        <v>6206</v>
      </c>
      <c r="N596" s="152"/>
      <c r="O596" s="152">
        <f t="shared" si="221"/>
        <v>6206</v>
      </c>
      <c r="P596" s="152">
        <v>20</v>
      </c>
      <c r="Q596" s="152">
        <f t="shared" si="227"/>
        <v>6226</v>
      </c>
      <c r="R596" s="152"/>
      <c r="S596" s="152">
        <f t="shared" si="218"/>
        <v>6226</v>
      </c>
      <c r="T596" s="152"/>
      <c r="U596" s="152">
        <f t="shared" si="228"/>
        <v>6226</v>
      </c>
      <c r="V596" s="152"/>
      <c r="W596" s="152">
        <v>7898</v>
      </c>
      <c r="X596" s="152"/>
      <c r="Y596" s="157">
        <f t="shared" si="245"/>
        <v>7898</v>
      </c>
      <c r="Z596" s="152"/>
      <c r="AA596" s="152">
        <f t="shared" si="234"/>
        <v>7898</v>
      </c>
      <c r="AB596" s="152"/>
      <c r="AC596" s="152">
        <f t="shared" si="235"/>
        <v>7898</v>
      </c>
      <c r="AD596" s="152"/>
      <c r="AE596" s="152">
        <f t="shared" si="236"/>
        <v>7898</v>
      </c>
      <c r="AF596" s="152"/>
      <c r="AG596" s="152">
        <f t="shared" si="237"/>
        <v>7898</v>
      </c>
      <c r="AH596" s="152"/>
      <c r="AI596" s="152">
        <f t="shared" si="233"/>
        <v>7898</v>
      </c>
      <c r="AJ596" s="152"/>
      <c r="AK596" s="152">
        <f t="shared" si="238"/>
        <v>7898</v>
      </c>
      <c r="AL596" s="154"/>
      <c r="AM596" s="152">
        <f t="shared" si="239"/>
        <v>7898</v>
      </c>
      <c r="AN596" s="152"/>
      <c r="AO596" s="152">
        <f t="shared" si="240"/>
        <v>7898</v>
      </c>
      <c r="AP596" s="175">
        <v>773</v>
      </c>
      <c r="AQ596" s="152">
        <f t="shared" si="242"/>
        <v>8671</v>
      </c>
      <c r="AR596" s="154"/>
      <c r="AS596" s="152">
        <f t="shared" si="243"/>
        <v>8671</v>
      </c>
      <c r="AT596" s="150"/>
      <c r="AU596" s="152">
        <f t="shared" si="249"/>
        <v>8671</v>
      </c>
      <c r="AV596" s="152">
        <v>-20</v>
      </c>
      <c r="AW596" s="152">
        <f t="shared" si="250"/>
        <v>8651</v>
      </c>
    </row>
    <row r="597" spans="1:49" ht="16.5" customHeight="1">
      <c r="A597" s="156"/>
      <c r="B597" s="188"/>
      <c r="C597" s="251">
        <v>4740</v>
      </c>
      <c r="D597" s="178" t="s">
        <v>315</v>
      </c>
      <c r="E597" s="157"/>
      <c r="F597" s="157"/>
      <c r="G597" s="152"/>
      <c r="H597" s="157"/>
      <c r="I597" s="152"/>
      <c r="J597" s="152"/>
      <c r="K597" s="152"/>
      <c r="L597" s="152"/>
      <c r="M597" s="152"/>
      <c r="N597" s="152"/>
      <c r="O597" s="152"/>
      <c r="P597" s="152"/>
      <c r="Q597" s="152"/>
      <c r="R597" s="152"/>
      <c r="S597" s="152"/>
      <c r="T597" s="152"/>
      <c r="U597" s="152"/>
      <c r="V597" s="152"/>
      <c r="W597" s="152">
        <v>2000</v>
      </c>
      <c r="X597" s="152">
        <v>-60</v>
      </c>
      <c r="Y597" s="157">
        <f t="shared" si="245"/>
        <v>1940</v>
      </c>
      <c r="Z597" s="152"/>
      <c r="AA597" s="152">
        <f t="shared" si="234"/>
        <v>1940</v>
      </c>
      <c r="AB597" s="152"/>
      <c r="AC597" s="152">
        <f t="shared" si="235"/>
        <v>1940</v>
      </c>
      <c r="AD597" s="152"/>
      <c r="AE597" s="152">
        <f t="shared" si="236"/>
        <v>1940</v>
      </c>
      <c r="AF597" s="152"/>
      <c r="AG597" s="152">
        <f t="shared" si="237"/>
        <v>1940</v>
      </c>
      <c r="AH597" s="152"/>
      <c r="AI597" s="152">
        <f t="shared" si="233"/>
        <v>1940</v>
      </c>
      <c r="AJ597" s="152"/>
      <c r="AK597" s="152">
        <f t="shared" si="238"/>
        <v>1940</v>
      </c>
      <c r="AL597" s="154">
        <v>-500</v>
      </c>
      <c r="AM597" s="152">
        <f t="shared" si="239"/>
        <v>1440</v>
      </c>
      <c r="AN597" s="152"/>
      <c r="AO597" s="152">
        <f t="shared" si="240"/>
        <v>1440</v>
      </c>
      <c r="AP597" s="175">
        <v>-1200</v>
      </c>
      <c r="AQ597" s="152">
        <f t="shared" si="242"/>
        <v>240</v>
      </c>
      <c r="AR597" s="154"/>
      <c r="AS597" s="152">
        <f t="shared" si="243"/>
        <v>240</v>
      </c>
      <c r="AT597" s="150"/>
      <c r="AU597" s="152">
        <f t="shared" si="249"/>
        <v>240</v>
      </c>
      <c r="AV597" s="152">
        <v>-240</v>
      </c>
      <c r="AW597" s="152">
        <f t="shared" si="250"/>
        <v>0</v>
      </c>
    </row>
    <row r="598" spans="1:49" ht="16.5" customHeight="1">
      <c r="A598" s="156"/>
      <c r="B598" s="188"/>
      <c r="C598" s="251">
        <v>6060</v>
      </c>
      <c r="D598" s="307" t="s">
        <v>412</v>
      </c>
      <c r="E598" s="157"/>
      <c r="F598" s="157"/>
      <c r="G598" s="152"/>
      <c r="H598" s="157"/>
      <c r="I598" s="152"/>
      <c r="J598" s="152"/>
      <c r="K598" s="152"/>
      <c r="L598" s="152"/>
      <c r="M598" s="152"/>
      <c r="N598" s="152"/>
      <c r="O598" s="152"/>
      <c r="P598" s="152"/>
      <c r="Q598" s="152"/>
      <c r="R598" s="152"/>
      <c r="S598" s="152"/>
      <c r="T598" s="152"/>
      <c r="U598" s="152"/>
      <c r="V598" s="152"/>
      <c r="W598" s="152">
        <v>3000</v>
      </c>
      <c r="X598" s="154"/>
      <c r="Y598" s="157">
        <f t="shared" si="245"/>
        <v>3000</v>
      </c>
      <c r="Z598" s="152"/>
      <c r="AA598" s="152">
        <f t="shared" si="234"/>
        <v>3000</v>
      </c>
      <c r="AB598" s="152"/>
      <c r="AC598" s="152">
        <f t="shared" si="235"/>
        <v>3000</v>
      </c>
      <c r="AD598" s="152"/>
      <c r="AE598" s="152">
        <f t="shared" si="236"/>
        <v>3000</v>
      </c>
      <c r="AF598" s="152"/>
      <c r="AG598" s="152">
        <f t="shared" si="237"/>
        <v>3000</v>
      </c>
      <c r="AH598" s="152"/>
      <c r="AI598" s="152">
        <f t="shared" si="233"/>
        <v>3000</v>
      </c>
      <c r="AJ598" s="152"/>
      <c r="AK598" s="152">
        <f t="shared" si="238"/>
        <v>3000</v>
      </c>
      <c r="AL598" s="154"/>
      <c r="AM598" s="152">
        <f t="shared" si="239"/>
        <v>3000</v>
      </c>
      <c r="AN598" s="152"/>
      <c r="AO598" s="152">
        <f t="shared" si="240"/>
        <v>3000</v>
      </c>
      <c r="AP598" s="175">
        <v>1200</v>
      </c>
      <c r="AQ598" s="152">
        <f t="shared" si="242"/>
        <v>4200</v>
      </c>
      <c r="AR598" s="154">
        <v>200</v>
      </c>
      <c r="AS598" s="152">
        <f t="shared" si="243"/>
        <v>4400</v>
      </c>
      <c r="AT598" s="150"/>
      <c r="AU598" s="152">
        <f t="shared" si="249"/>
        <v>4400</v>
      </c>
      <c r="AV598" s="152">
        <v>-416</v>
      </c>
      <c r="AW598" s="152">
        <f t="shared" si="250"/>
        <v>3984</v>
      </c>
    </row>
    <row r="599" spans="1:49" ht="16.5" customHeight="1">
      <c r="A599" s="156"/>
      <c r="B599" s="298"/>
      <c r="C599" s="300">
        <v>4750</v>
      </c>
      <c r="D599" s="266" t="s">
        <v>316</v>
      </c>
      <c r="E599" s="299"/>
      <c r="F599" s="299">
        <v>2600</v>
      </c>
      <c r="G599" s="152">
        <f t="shared" si="246"/>
        <v>2600</v>
      </c>
      <c r="H599" s="299">
        <v>550</v>
      </c>
      <c r="I599" s="152">
        <f t="shared" si="247"/>
        <v>3150</v>
      </c>
      <c r="J599" s="189"/>
      <c r="K599" s="152">
        <f t="shared" si="248"/>
        <v>3150</v>
      </c>
      <c r="L599" s="189"/>
      <c r="M599" s="152">
        <f>K599+L599</f>
        <v>3150</v>
      </c>
      <c r="N599" s="152"/>
      <c r="O599" s="152">
        <f t="shared" si="221"/>
        <v>3150</v>
      </c>
      <c r="P599" s="152"/>
      <c r="Q599" s="152">
        <f t="shared" si="227"/>
        <v>3150</v>
      </c>
      <c r="R599" s="152"/>
      <c r="S599" s="152">
        <f t="shared" si="218"/>
        <v>3150</v>
      </c>
      <c r="T599" s="152"/>
      <c r="U599" s="152">
        <f>S599+T599</f>
        <v>3150</v>
      </c>
      <c r="V599" s="152"/>
      <c r="W599" s="152">
        <v>800</v>
      </c>
      <c r="X599" s="154"/>
      <c r="Y599" s="157">
        <f t="shared" si="245"/>
        <v>800</v>
      </c>
      <c r="Z599" s="152"/>
      <c r="AA599" s="152">
        <f t="shared" si="234"/>
        <v>800</v>
      </c>
      <c r="AB599" s="152"/>
      <c r="AC599" s="152">
        <f t="shared" si="235"/>
        <v>800</v>
      </c>
      <c r="AD599" s="152"/>
      <c r="AE599" s="152">
        <f t="shared" si="236"/>
        <v>800</v>
      </c>
      <c r="AF599" s="152">
        <v>1200</v>
      </c>
      <c r="AG599" s="152">
        <f t="shared" si="237"/>
        <v>2000</v>
      </c>
      <c r="AH599" s="152"/>
      <c r="AI599" s="152">
        <f t="shared" si="233"/>
        <v>2000</v>
      </c>
      <c r="AJ599" s="152"/>
      <c r="AK599" s="152">
        <f t="shared" si="238"/>
        <v>2000</v>
      </c>
      <c r="AL599" s="154">
        <v>-105</v>
      </c>
      <c r="AM599" s="152">
        <f t="shared" si="239"/>
        <v>1895</v>
      </c>
      <c r="AN599" s="152"/>
      <c r="AO599" s="152">
        <f t="shared" si="240"/>
        <v>1895</v>
      </c>
      <c r="AP599" s="175">
        <v>-200</v>
      </c>
      <c r="AQ599" s="152">
        <f t="shared" si="242"/>
        <v>1695</v>
      </c>
      <c r="AR599" s="154"/>
      <c r="AS599" s="152">
        <f t="shared" si="243"/>
        <v>1695</v>
      </c>
      <c r="AT599" s="150"/>
      <c r="AU599" s="152">
        <f t="shared" si="249"/>
        <v>1695</v>
      </c>
      <c r="AV599" s="152">
        <v>294</v>
      </c>
      <c r="AW599" s="152">
        <f t="shared" si="250"/>
        <v>1989</v>
      </c>
    </row>
    <row r="600" spans="1:49" ht="16.5" customHeight="1">
      <c r="A600" s="191"/>
      <c r="B600" s="173" t="s">
        <v>496</v>
      </c>
      <c r="C600" s="173"/>
      <c r="D600" s="207"/>
      <c r="E600" s="169">
        <f aca="true" t="shared" si="251" ref="E600:M600">SUM(E582:E599)</f>
        <v>145700</v>
      </c>
      <c r="F600" s="169">
        <f t="shared" si="251"/>
        <v>5000</v>
      </c>
      <c r="G600" s="185">
        <f t="shared" si="251"/>
        <v>150700</v>
      </c>
      <c r="H600" s="169">
        <f t="shared" si="251"/>
        <v>0</v>
      </c>
      <c r="I600" s="185">
        <f t="shared" si="251"/>
        <v>150700</v>
      </c>
      <c r="J600" s="169">
        <f t="shared" si="251"/>
        <v>1200</v>
      </c>
      <c r="K600" s="185">
        <f t="shared" si="251"/>
        <v>151900</v>
      </c>
      <c r="L600" s="169"/>
      <c r="M600" s="185">
        <f t="shared" si="251"/>
        <v>151900</v>
      </c>
      <c r="N600" s="185">
        <f>SUM(N582:N599)</f>
        <v>4800</v>
      </c>
      <c r="O600" s="185">
        <f>SUM(O582:O599)</f>
        <v>156700</v>
      </c>
      <c r="P600" s="243">
        <f>SUM(P582:P599)</f>
        <v>12000</v>
      </c>
      <c r="Q600" s="243">
        <f t="shared" si="227"/>
        <v>168700</v>
      </c>
      <c r="R600" s="243"/>
      <c r="S600" s="243">
        <f>Q600+R600</f>
        <v>168700</v>
      </c>
      <c r="T600" s="243"/>
      <c r="U600" s="243">
        <f>SUM(U582:U599)</f>
        <v>168773</v>
      </c>
      <c r="V600" s="243">
        <f>SUM(V582:V599)</f>
        <v>27</v>
      </c>
      <c r="W600" s="243">
        <f>SUM(W582:W599)</f>
        <v>195000</v>
      </c>
      <c r="X600" s="243">
        <f>SUM(X582:X599)</f>
        <v>9000</v>
      </c>
      <c r="Y600" s="282">
        <f t="shared" si="245"/>
        <v>204000</v>
      </c>
      <c r="Z600" s="243"/>
      <c r="AA600" s="243">
        <f t="shared" si="234"/>
        <v>204000</v>
      </c>
      <c r="AB600" s="243"/>
      <c r="AC600" s="243">
        <f t="shared" si="235"/>
        <v>204000</v>
      </c>
      <c r="AD600" s="243"/>
      <c r="AE600" s="243">
        <f t="shared" si="236"/>
        <v>204000</v>
      </c>
      <c r="AF600" s="243">
        <f>SUM(AF582:AF599)</f>
        <v>14293</v>
      </c>
      <c r="AG600" s="243">
        <f t="shared" si="237"/>
        <v>218293</v>
      </c>
      <c r="AH600" s="243"/>
      <c r="AI600" s="243">
        <f t="shared" si="233"/>
        <v>218293</v>
      </c>
      <c r="AJ600" s="243">
        <f>SUM(AJ582:AJ599)</f>
        <v>0</v>
      </c>
      <c r="AK600" s="243">
        <f>SUM(AK582:AK599)</f>
        <v>218293</v>
      </c>
      <c r="AL600" s="282">
        <f>SUM(AL582:AL599)</f>
        <v>0</v>
      </c>
      <c r="AM600" s="243">
        <f t="shared" si="239"/>
        <v>218293</v>
      </c>
      <c r="AN600" s="243"/>
      <c r="AO600" s="243">
        <f t="shared" si="240"/>
        <v>218293</v>
      </c>
      <c r="AP600" s="243">
        <f>SUM(AP582:AP599)</f>
        <v>0</v>
      </c>
      <c r="AQ600" s="243">
        <f>SUM(AQ582:AQ599)</f>
        <v>218293</v>
      </c>
      <c r="AR600" s="282">
        <f>SUM(AR582:AR599)</f>
        <v>3000</v>
      </c>
      <c r="AS600" s="243">
        <f t="shared" si="243"/>
        <v>221293</v>
      </c>
      <c r="AT600" s="283"/>
      <c r="AU600" s="243">
        <f>SUM(AU582:AU599)</f>
        <v>221293</v>
      </c>
      <c r="AV600" s="243">
        <f>SUM(AV582:AV599)</f>
        <v>500</v>
      </c>
      <c r="AW600" s="243">
        <f t="shared" si="250"/>
        <v>221793</v>
      </c>
    </row>
    <row r="601" spans="1:49" ht="18" customHeight="1">
      <c r="A601" s="191"/>
      <c r="B601" s="263" t="s">
        <v>499</v>
      </c>
      <c r="C601" s="263"/>
      <c r="D601" s="263"/>
      <c r="E601" s="190"/>
      <c r="F601" s="190"/>
      <c r="G601" s="190"/>
      <c r="H601" s="190"/>
      <c r="I601" s="190"/>
      <c r="J601" s="190"/>
      <c r="K601" s="190"/>
      <c r="L601" s="190"/>
      <c r="M601" s="190"/>
      <c r="N601" s="189"/>
      <c r="O601" s="189"/>
      <c r="P601" s="189"/>
      <c r="Q601" s="189"/>
      <c r="R601" s="284"/>
      <c r="S601" s="284"/>
      <c r="T601" s="284"/>
      <c r="U601" s="284"/>
      <c r="V601" s="284"/>
      <c r="W601" s="284"/>
      <c r="X601" s="284"/>
      <c r="Y601" s="285"/>
      <c r="Z601" s="284"/>
      <c r="AA601" s="284"/>
      <c r="AB601" s="284"/>
      <c r="AC601" s="284"/>
      <c r="AD601" s="284"/>
      <c r="AE601" s="284"/>
      <c r="AF601" s="284"/>
      <c r="AG601" s="284"/>
      <c r="AH601" s="284"/>
      <c r="AI601" s="284"/>
      <c r="AJ601" s="284"/>
      <c r="AK601" s="284"/>
      <c r="AL601" s="285"/>
      <c r="AM601" s="284"/>
      <c r="AN601" s="284"/>
      <c r="AO601" s="284"/>
      <c r="AP601" s="284"/>
      <c r="AQ601" s="284"/>
      <c r="AR601" s="285"/>
      <c r="AS601" s="284"/>
      <c r="AT601" s="286"/>
      <c r="AU601" s="284"/>
      <c r="AV601" s="284"/>
      <c r="AW601" s="284"/>
    </row>
    <row r="602" spans="1:49" ht="18" customHeight="1">
      <c r="A602" s="191"/>
      <c r="B602" s="267">
        <v>85446</v>
      </c>
      <c r="C602" s="235"/>
      <c r="D602" s="207"/>
      <c r="E602" s="185"/>
      <c r="F602" s="185"/>
      <c r="G602" s="169"/>
      <c r="H602" s="185"/>
      <c r="I602" s="169"/>
      <c r="J602" s="185"/>
      <c r="K602" s="169"/>
      <c r="L602" s="169"/>
      <c r="M602" s="169"/>
      <c r="N602" s="185"/>
      <c r="O602" s="185"/>
      <c r="P602" s="243"/>
      <c r="Q602" s="243"/>
      <c r="R602" s="243"/>
      <c r="S602" s="243"/>
      <c r="T602" s="243"/>
      <c r="U602" s="243"/>
      <c r="V602" s="243"/>
      <c r="W602" s="243"/>
      <c r="X602" s="216"/>
      <c r="Y602" s="217"/>
      <c r="Z602" s="215"/>
      <c r="AA602" s="215"/>
      <c r="AB602" s="152"/>
      <c r="AC602" s="152"/>
      <c r="AD602" s="152"/>
      <c r="AE602" s="152"/>
      <c r="AF602" s="152"/>
      <c r="AG602" s="152"/>
      <c r="AH602" s="152"/>
      <c r="AI602" s="152"/>
      <c r="AJ602" s="152"/>
      <c r="AK602" s="152"/>
      <c r="AL602" s="154"/>
      <c r="AM602" s="152"/>
      <c r="AN602" s="152"/>
      <c r="AO602" s="152"/>
      <c r="AP602" s="152"/>
      <c r="AQ602" s="152"/>
      <c r="AR602" s="154"/>
      <c r="AS602" s="152"/>
      <c r="AT602" s="150"/>
      <c r="AU602" s="152"/>
      <c r="AV602" s="152"/>
      <c r="AW602" s="152"/>
    </row>
    <row r="603" spans="1:49" ht="18" customHeight="1">
      <c r="A603" s="191"/>
      <c r="B603" s="245" t="s">
        <v>500</v>
      </c>
      <c r="C603" s="208">
        <v>4700</v>
      </c>
      <c r="D603" s="310" t="s">
        <v>407</v>
      </c>
      <c r="E603" s="185"/>
      <c r="F603" s="185"/>
      <c r="G603" s="169"/>
      <c r="H603" s="185"/>
      <c r="I603" s="169"/>
      <c r="J603" s="185"/>
      <c r="K603" s="169"/>
      <c r="L603" s="169"/>
      <c r="M603" s="169"/>
      <c r="N603" s="185"/>
      <c r="O603" s="185"/>
      <c r="P603" s="243"/>
      <c r="Q603" s="243"/>
      <c r="R603" s="243"/>
      <c r="S603" s="243"/>
      <c r="T603" s="243"/>
      <c r="U603" s="243"/>
      <c r="V603" s="243"/>
      <c r="W603" s="243"/>
      <c r="X603" s="216"/>
      <c r="Y603" s="211">
        <v>0</v>
      </c>
      <c r="Z603" s="170">
        <v>9000</v>
      </c>
      <c r="AA603" s="170">
        <v>9000</v>
      </c>
      <c r="AB603" s="152"/>
      <c r="AC603" s="152">
        <f t="shared" si="235"/>
        <v>9000</v>
      </c>
      <c r="AD603" s="152"/>
      <c r="AE603" s="152">
        <f t="shared" si="236"/>
        <v>9000</v>
      </c>
      <c r="AF603" s="152"/>
      <c r="AG603" s="152">
        <f t="shared" si="237"/>
        <v>9000</v>
      </c>
      <c r="AH603" s="152"/>
      <c r="AI603" s="152">
        <f t="shared" si="233"/>
        <v>9000</v>
      </c>
      <c r="AJ603" s="152"/>
      <c r="AK603" s="152">
        <f t="shared" si="238"/>
        <v>9000</v>
      </c>
      <c r="AL603" s="154"/>
      <c r="AM603" s="152">
        <f t="shared" si="239"/>
        <v>9000</v>
      </c>
      <c r="AN603" s="152"/>
      <c r="AO603" s="152">
        <f t="shared" si="240"/>
        <v>9000</v>
      </c>
      <c r="AP603" s="152"/>
      <c r="AQ603" s="152">
        <f t="shared" si="242"/>
        <v>9000</v>
      </c>
      <c r="AR603" s="154"/>
      <c r="AS603" s="152">
        <f t="shared" si="243"/>
        <v>9000</v>
      </c>
      <c r="AT603" s="150"/>
      <c r="AU603" s="152">
        <f t="shared" si="249"/>
        <v>9000</v>
      </c>
      <c r="AV603" s="152"/>
      <c r="AW603" s="152">
        <f t="shared" si="250"/>
        <v>9000</v>
      </c>
    </row>
    <row r="604" spans="1:49" ht="18" customHeight="1">
      <c r="A604" s="191"/>
      <c r="B604" s="173"/>
      <c r="C604" s="223"/>
      <c r="D604" s="173"/>
      <c r="E604" s="185"/>
      <c r="F604" s="185"/>
      <c r="G604" s="169"/>
      <c r="H604" s="185"/>
      <c r="I604" s="169"/>
      <c r="J604" s="185"/>
      <c r="K604" s="169"/>
      <c r="L604" s="169"/>
      <c r="M604" s="169"/>
      <c r="N604" s="185"/>
      <c r="O604" s="185"/>
      <c r="P604" s="243"/>
      <c r="Q604" s="243"/>
      <c r="R604" s="243"/>
      <c r="S604" s="243"/>
      <c r="T604" s="243"/>
      <c r="U604" s="243"/>
      <c r="V604" s="243"/>
      <c r="W604" s="243"/>
      <c r="X604" s="216"/>
      <c r="Y604" s="217"/>
      <c r="Z604" s="215"/>
      <c r="AA604" s="215"/>
      <c r="AB604" s="152"/>
      <c r="AC604" s="152"/>
      <c r="AD604" s="152"/>
      <c r="AE604" s="152"/>
      <c r="AF604" s="152"/>
      <c r="AG604" s="152"/>
      <c r="AH604" s="152"/>
      <c r="AI604" s="152"/>
      <c r="AJ604" s="152"/>
      <c r="AK604" s="152"/>
      <c r="AL604" s="154"/>
      <c r="AM604" s="152"/>
      <c r="AN604" s="152"/>
      <c r="AO604" s="152"/>
      <c r="AP604" s="152"/>
      <c r="AQ604" s="152"/>
      <c r="AR604" s="154"/>
      <c r="AS604" s="152"/>
      <c r="AT604" s="150"/>
      <c r="AU604" s="152"/>
      <c r="AV604" s="152"/>
      <c r="AW604" s="152"/>
    </row>
    <row r="605" spans="1:49" ht="18" customHeight="1">
      <c r="A605" s="191"/>
      <c r="B605" s="173"/>
      <c r="C605" s="223"/>
      <c r="D605" s="173"/>
      <c r="E605" s="185"/>
      <c r="F605" s="185"/>
      <c r="G605" s="169"/>
      <c r="H605" s="185"/>
      <c r="I605" s="169"/>
      <c r="J605" s="185"/>
      <c r="K605" s="169"/>
      <c r="L605" s="169"/>
      <c r="M605" s="169"/>
      <c r="N605" s="185"/>
      <c r="O605" s="185"/>
      <c r="P605" s="243"/>
      <c r="Q605" s="243"/>
      <c r="R605" s="243"/>
      <c r="S605" s="243"/>
      <c r="T605" s="243"/>
      <c r="U605" s="243"/>
      <c r="V605" s="243"/>
      <c r="W605" s="243"/>
      <c r="X605" s="216"/>
      <c r="Y605" s="217"/>
      <c r="Z605" s="215"/>
      <c r="AA605" s="215"/>
      <c r="AB605" s="152"/>
      <c r="AC605" s="152"/>
      <c r="AD605" s="152"/>
      <c r="AE605" s="152"/>
      <c r="AF605" s="152"/>
      <c r="AG605" s="152"/>
      <c r="AH605" s="152"/>
      <c r="AI605" s="152"/>
      <c r="AJ605" s="152"/>
      <c r="AK605" s="152"/>
      <c r="AL605" s="154"/>
      <c r="AM605" s="152"/>
      <c r="AN605" s="152"/>
      <c r="AO605" s="152"/>
      <c r="AP605" s="152"/>
      <c r="AQ605" s="152"/>
      <c r="AR605" s="154"/>
      <c r="AS605" s="152"/>
      <c r="AT605" s="150"/>
      <c r="AU605" s="152"/>
      <c r="AV605" s="152"/>
      <c r="AW605" s="152"/>
    </row>
    <row r="606" spans="1:49" ht="18" customHeight="1">
      <c r="A606" s="191"/>
      <c r="B606" s="159" t="s">
        <v>501</v>
      </c>
      <c r="C606" s="160"/>
      <c r="D606" s="159"/>
      <c r="E606" s="161"/>
      <c r="F606" s="161"/>
      <c r="G606" s="161"/>
      <c r="H606" s="161"/>
      <c r="I606" s="161"/>
      <c r="J606" s="161"/>
      <c r="K606" s="161"/>
      <c r="L606" s="161"/>
      <c r="M606" s="161"/>
      <c r="N606" s="161"/>
      <c r="O606" s="161"/>
      <c r="P606" s="162"/>
      <c r="Q606" s="162"/>
      <c r="R606" s="162"/>
      <c r="S606" s="162"/>
      <c r="T606" s="162"/>
      <c r="U606" s="162"/>
      <c r="V606" s="162"/>
      <c r="W606" s="162"/>
      <c r="X606" s="162"/>
      <c r="Y606" s="162">
        <f>SUM(Y603:Y605)</f>
        <v>0</v>
      </c>
      <c r="Z606" s="162">
        <f>SUM(Z603:Z605)</f>
        <v>9000</v>
      </c>
      <c r="AA606" s="162">
        <f>SUM(Y606:Z606)</f>
        <v>9000</v>
      </c>
      <c r="AB606" s="162"/>
      <c r="AC606" s="162">
        <f t="shared" si="235"/>
        <v>9000</v>
      </c>
      <c r="AD606" s="162"/>
      <c r="AE606" s="162">
        <f t="shared" si="236"/>
        <v>9000</v>
      </c>
      <c r="AF606" s="162"/>
      <c r="AG606" s="162">
        <f t="shared" si="237"/>
        <v>9000</v>
      </c>
      <c r="AH606" s="162"/>
      <c r="AI606" s="162">
        <f t="shared" si="233"/>
        <v>9000</v>
      </c>
      <c r="AJ606" s="162"/>
      <c r="AK606" s="162">
        <f t="shared" si="238"/>
        <v>9000</v>
      </c>
      <c r="AL606" s="164"/>
      <c r="AM606" s="162">
        <f t="shared" si="239"/>
        <v>9000</v>
      </c>
      <c r="AN606" s="162"/>
      <c r="AO606" s="162">
        <f t="shared" si="240"/>
        <v>9000</v>
      </c>
      <c r="AP606" s="162"/>
      <c r="AQ606" s="162">
        <f t="shared" si="242"/>
        <v>9000</v>
      </c>
      <c r="AR606" s="164"/>
      <c r="AS606" s="162">
        <f t="shared" si="243"/>
        <v>9000</v>
      </c>
      <c r="AT606" s="163"/>
      <c r="AU606" s="162">
        <f t="shared" si="249"/>
        <v>9000</v>
      </c>
      <c r="AV606" s="162"/>
      <c r="AW606" s="162">
        <f t="shared" si="250"/>
        <v>9000</v>
      </c>
    </row>
    <row r="607" spans="1:49" ht="18" customHeight="1">
      <c r="A607" s="191"/>
      <c r="B607" s="168">
        <v>85495</v>
      </c>
      <c r="C607" s="251">
        <v>4440</v>
      </c>
      <c r="D607" s="176" t="s">
        <v>310</v>
      </c>
      <c r="E607" s="152">
        <v>2920</v>
      </c>
      <c r="F607" s="152"/>
      <c r="G607" s="152">
        <f>E607+F607</f>
        <v>2920</v>
      </c>
      <c r="H607" s="152"/>
      <c r="I607" s="152">
        <f>G607+H607</f>
        <v>2920</v>
      </c>
      <c r="J607" s="152"/>
      <c r="K607" s="152">
        <f>I607+J607</f>
        <v>2920</v>
      </c>
      <c r="L607" s="152"/>
      <c r="M607" s="152">
        <v>2920</v>
      </c>
      <c r="N607" s="152"/>
      <c r="O607" s="152">
        <f>M607+N607</f>
        <v>2920</v>
      </c>
      <c r="P607" s="150"/>
      <c r="Q607" s="152">
        <f>O607+P607</f>
        <v>2920</v>
      </c>
      <c r="R607" s="152"/>
      <c r="S607" s="152">
        <f>Q607+R607</f>
        <v>2920</v>
      </c>
      <c r="T607" s="152"/>
      <c r="U607" s="152">
        <f>S607+T607</f>
        <v>2920</v>
      </c>
      <c r="V607" s="152"/>
      <c r="W607" s="152">
        <v>7000</v>
      </c>
      <c r="X607" s="154"/>
      <c r="Y607" s="157">
        <f t="shared" si="245"/>
        <v>7000</v>
      </c>
      <c r="Z607" s="152"/>
      <c r="AA607" s="152">
        <f t="shared" si="234"/>
        <v>7000</v>
      </c>
      <c r="AB607" s="152"/>
      <c r="AC607" s="152">
        <f t="shared" si="235"/>
        <v>7000</v>
      </c>
      <c r="AD607" s="152"/>
      <c r="AE607" s="152">
        <f t="shared" si="236"/>
        <v>7000</v>
      </c>
      <c r="AF607" s="152"/>
      <c r="AG607" s="152">
        <f t="shared" si="237"/>
        <v>7000</v>
      </c>
      <c r="AH607" s="152"/>
      <c r="AI607" s="152">
        <f t="shared" si="233"/>
        <v>7000</v>
      </c>
      <c r="AJ607" s="152"/>
      <c r="AK607" s="152">
        <f t="shared" si="238"/>
        <v>7000</v>
      </c>
      <c r="AL607" s="154"/>
      <c r="AM607" s="152">
        <f t="shared" si="239"/>
        <v>7000</v>
      </c>
      <c r="AN607" s="152"/>
      <c r="AO607" s="152">
        <f t="shared" si="240"/>
        <v>7000</v>
      </c>
      <c r="AP607" s="152"/>
      <c r="AQ607" s="152">
        <f t="shared" si="242"/>
        <v>7000</v>
      </c>
      <c r="AR607" s="154"/>
      <c r="AS607" s="152">
        <f t="shared" si="243"/>
        <v>7000</v>
      </c>
      <c r="AT607" s="150"/>
      <c r="AU607" s="152">
        <f t="shared" si="249"/>
        <v>7000</v>
      </c>
      <c r="AV607" s="152"/>
      <c r="AW607" s="152">
        <f t="shared" si="250"/>
        <v>7000</v>
      </c>
    </row>
    <row r="608" spans="1:49" ht="18" customHeight="1">
      <c r="A608" s="191"/>
      <c r="B608" s="224" t="s">
        <v>225</v>
      </c>
      <c r="C608" s="343"/>
      <c r="D608" s="201" t="s">
        <v>502</v>
      </c>
      <c r="E608" s="190"/>
      <c r="F608" s="190"/>
      <c r="G608" s="190"/>
      <c r="H608" s="190"/>
      <c r="I608" s="190"/>
      <c r="J608" s="190"/>
      <c r="K608" s="190"/>
      <c r="L608" s="190"/>
      <c r="M608" s="190"/>
      <c r="N608" s="152"/>
      <c r="O608" s="152"/>
      <c r="P608" s="150"/>
      <c r="Q608" s="152"/>
      <c r="R608" s="152"/>
      <c r="S608" s="152"/>
      <c r="T608" s="152"/>
      <c r="U608" s="152"/>
      <c r="V608" s="152"/>
      <c r="W608" s="152"/>
      <c r="X608" s="154"/>
      <c r="Y608" s="157"/>
      <c r="Z608" s="152"/>
      <c r="AA608" s="152"/>
      <c r="AB608" s="152"/>
      <c r="AC608" s="152"/>
      <c r="AD608" s="152"/>
      <c r="AE608" s="152"/>
      <c r="AF608" s="152"/>
      <c r="AG608" s="152"/>
      <c r="AH608" s="152"/>
      <c r="AI608" s="152"/>
      <c r="AJ608" s="152"/>
      <c r="AK608" s="152"/>
      <c r="AL608" s="154"/>
      <c r="AM608" s="152"/>
      <c r="AN608" s="152"/>
      <c r="AO608" s="152"/>
      <c r="AP608" s="152"/>
      <c r="AQ608" s="152"/>
      <c r="AR608" s="154"/>
      <c r="AS608" s="152"/>
      <c r="AT608" s="150"/>
      <c r="AU608" s="152"/>
      <c r="AV608" s="152"/>
      <c r="AW608" s="152"/>
    </row>
    <row r="609" spans="1:49" ht="18" customHeight="1">
      <c r="A609" s="191"/>
      <c r="B609" s="192" t="s">
        <v>503</v>
      </c>
      <c r="C609" s="207"/>
      <c r="D609" s="207"/>
      <c r="E609" s="161">
        <f>E607</f>
        <v>2920</v>
      </c>
      <c r="F609" s="161"/>
      <c r="G609" s="161">
        <f>G607</f>
        <v>2920</v>
      </c>
      <c r="H609" s="161"/>
      <c r="I609" s="161">
        <f>I607</f>
        <v>2920</v>
      </c>
      <c r="J609" s="161"/>
      <c r="K609" s="161">
        <f>K607</f>
        <v>2920</v>
      </c>
      <c r="L609" s="161"/>
      <c r="M609" s="161">
        <f>M607</f>
        <v>2920</v>
      </c>
      <c r="N609" s="253"/>
      <c r="O609" s="162">
        <f>M609+N609</f>
        <v>2920</v>
      </c>
      <c r="P609" s="252"/>
      <c r="Q609" s="162">
        <f>O609+P609</f>
        <v>2920</v>
      </c>
      <c r="R609" s="162"/>
      <c r="S609" s="162">
        <f aca="true" t="shared" si="252" ref="S609:S615">Q609+R609</f>
        <v>2920</v>
      </c>
      <c r="T609" s="162"/>
      <c r="U609" s="162">
        <f>S609+T609</f>
        <v>2920</v>
      </c>
      <c r="V609" s="162"/>
      <c r="W609" s="162">
        <f>SUM(W607:W608)</f>
        <v>7000</v>
      </c>
      <c r="X609" s="162"/>
      <c r="Y609" s="164">
        <f t="shared" si="245"/>
        <v>7000</v>
      </c>
      <c r="Z609" s="162"/>
      <c r="AA609" s="162">
        <f t="shared" si="234"/>
        <v>7000</v>
      </c>
      <c r="AB609" s="162"/>
      <c r="AC609" s="162">
        <f t="shared" si="235"/>
        <v>7000</v>
      </c>
      <c r="AD609" s="162"/>
      <c r="AE609" s="162">
        <f t="shared" si="236"/>
        <v>7000</v>
      </c>
      <c r="AF609" s="162"/>
      <c r="AG609" s="162">
        <f t="shared" si="237"/>
        <v>7000</v>
      </c>
      <c r="AH609" s="162"/>
      <c r="AI609" s="162">
        <f t="shared" si="233"/>
        <v>7000</v>
      </c>
      <c r="AJ609" s="162"/>
      <c r="AK609" s="162">
        <f t="shared" si="238"/>
        <v>7000</v>
      </c>
      <c r="AL609" s="164"/>
      <c r="AM609" s="162">
        <f t="shared" si="239"/>
        <v>7000</v>
      </c>
      <c r="AN609" s="162"/>
      <c r="AO609" s="162">
        <f t="shared" si="240"/>
        <v>7000</v>
      </c>
      <c r="AP609" s="162"/>
      <c r="AQ609" s="162">
        <f t="shared" si="242"/>
        <v>7000</v>
      </c>
      <c r="AR609" s="164"/>
      <c r="AS609" s="162">
        <f t="shared" si="243"/>
        <v>7000</v>
      </c>
      <c r="AT609" s="163"/>
      <c r="AU609" s="162">
        <f t="shared" si="249"/>
        <v>7000</v>
      </c>
      <c r="AV609" s="162"/>
      <c r="AW609" s="162">
        <f t="shared" si="250"/>
        <v>7000</v>
      </c>
    </row>
    <row r="610" spans="1:49" ht="19.5" customHeight="1">
      <c r="A610" s="158" t="s">
        <v>504</v>
      </c>
      <c r="B610" s="184"/>
      <c r="C610" s="160"/>
      <c r="D610" s="192"/>
      <c r="E610" s="248">
        <f>E600+E580+E561+E609</f>
        <v>752720</v>
      </c>
      <c r="F610" s="248" t="e">
        <f>F600+F580+F561+F609+#REF!</f>
        <v>#REF!</v>
      </c>
      <c r="G610" s="248" t="e">
        <f>G600+G580+G561+G609+#REF!</f>
        <v>#REF!</v>
      </c>
      <c r="H610" s="248" t="e">
        <f>H600+H580+H561+H609+#REF!</f>
        <v>#REF!</v>
      </c>
      <c r="I610" s="248" t="e">
        <f>I600+I580+I561+I609+#REF!</f>
        <v>#REF!</v>
      </c>
      <c r="J610" s="248" t="e">
        <f>J600+J580+J561+J609+#REF!</f>
        <v>#REF!</v>
      </c>
      <c r="K610" s="248" t="e">
        <f>K600+K580+K561+K609+#REF!+#REF!</f>
        <v>#REF!</v>
      </c>
      <c r="L610" s="248" t="e">
        <f>L600+L580+L561+L609+#REF!+#REF!</f>
        <v>#REF!</v>
      </c>
      <c r="M610" s="248" t="e">
        <f>M600+M580+M561+M609+#REF!+#REF!</f>
        <v>#REF!</v>
      </c>
      <c r="N610" s="248" t="e">
        <f>N600+N580+N561+N609+#REF!+#REF!</f>
        <v>#REF!</v>
      </c>
      <c r="O610" s="248" t="e">
        <f>O600+O580+O561+O609+#REF!+#REF!</f>
        <v>#REF!</v>
      </c>
      <c r="P610" s="248" t="e">
        <f>P600+P580+P561+P609+#REF!+#REF!</f>
        <v>#REF!</v>
      </c>
      <c r="Q610" s="162" t="e">
        <f>O610+P610</f>
        <v>#REF!</v>
      </c>
      <c r="R610" s="162">
        <v>-16400</v>
      </c>
      <c r="S610" s="162" t="e">
        <f t="shared" si="252"/>
        <v>#REF!</v>
      </c>
      <c r="T610" s="162" t="e">
        <f>T609+#REF!+#REF!+T600+T580+T561</f>
        <v>#REF!</v>
      </c>
      <c r="U610" s="162" t="e">
        <f>U609+#REF!+#REF!+U600+U580+U561</f>
        <v>#REF!</v>
      </c>
      <c r="V610" s="162" t="e">
        <f>V609+#REF!+#REF!+V600+V580+V561</f>
        <v>#REF!</v>
      </c>
      <c r="W610" s="162">
        <f>W609+W600+W580+W561</f>
        <v>855250</v>
      </c>
      <c r="X610" s="162">
        <f>X609+X600+X580+X561</f>
        <v>9000</v>
      </c>
      <c r="Y610" s="164">
        <f t="shared" si="245"/>
        <v>864250</v>
      </c>
      <c r="Z610" s="162">
        <f>Z609+Z606+Z600+Z580+Z561</f>
        <v>9000</v>
      </c>
      <c r="AA610" s="162">
        <f t="shared" si="234"/>
        <v>873250</v>
      </c>
      <c r="AB610" s="162"/>
      <c r="AC610" s="162">
        <f>AC609+AC606+AC600+AC580+AC561</f>
        <v>873250</v>
      </c>
      <c r="AD610" s="162"/>
      <c r="AE610" s="162">
        <f t="shared" si="236"/>
        <v>873250</v>
      </c>
      <c r="AF610" s="162">
        <f>AF609+AF606+AF600+AF580+AF561</f>
        <v>76693</v>
      </c>
      <c r="AG610" s="162">
        <f>AG609+AG606+AG600+AG580+AG561</f>
        <v>949943</v>
      </c>
      <c r="AH610" s="162"/>
      <c r="AI610" s="162">
        <f t="shared" si="233"/>
        <v>949943</v>
      </c>
      <c r="AJ610" s="162"/>
      <c r="AK610" s="162">
        <f>AK609+AK606+AK600+AK580+AK561</f>
        <v>949943</v>
      </c>
      <c r="AL610" s="164"/>
      <c r="AM610" s="162">
        <f t="shared" si="239"/>
        <v>949943</v>
      </c>
      <c r="AN610" s="162"/>
      <c r="AO610" s="162">
        <f t="shared" si="240"/>
        <v>949943</v>
      </c>
      <c r="AP610" s="162">
        <f>AP609+AP606+AP600+AP580+AP561</f>
        <v>-800</v>
      </c>
      <c r="AQ610" s="162">
        <f>AQ609+AQ606+AQ600+AQ580+AQ561</f>
        <v>949143</v>
      </c>
      <c r="AR610" s="164">
        <f>AR609+AR606+AR600+AR580+AR561</f>
        <v>18589</v>
      </c>
      <c r="AS610" s="162">
        <f>AS609+AS606+AS600+AS580+AS561</f>
        <v>967732</v>
      </c>
      <c r="AT610" s="163"/>
      <c r="AU610" s="162">
        <f>AU609+AU606+AU600+AU580+AU561</f>
        <v>967732</v>
      </c>
      <c r="AV610" s="162">
        <f>AV609+AV606+AV600+AV580+AV561</f>
        <v>8626</v>
      </c>
      <c r="AW610" s="162">
        <f t="shared" si="250"/>
        <v>976358</v>
      </c>
    </row>
    <row r="611" spans="1:49" ht="15" customHeight="1">
      <c r="A611" s="200">
        <v>921</v>
      </c>
      <c r="B611" s="295">
        <v>92116</v>
      </c>
      <c r="C611" s="235"/>
      <c r="D611" s="234"/>
      <c r="E611" s="247"/>
      <c r="F611" s="247"/>
      <c r="G611" s="247"/>
      <c r="H611" s="247"/>
      <c r="I611" s="247"/>
      <c r="J611" s="247"/>
      <c r="K611" s="247"/>
      <c r="L611" s="247"/>
      <c r="M611" s="247"/>
      <c r="N611" s="247"/>
      <c r="O611" s="247"/>
      <c r="P611" s="247"/>
      <c r="Q611" s="243"/>
      <c r="R611" s="243"/>
      <c r="S611" s="243"/>
      <c r="T611" s="243"/>
      <c r="U611" s="243"/>
      <c r="V611" s="243"/>
      <c r="W611" s="243"/>
      <c r="X611" s="154"/>
      <c r="Y611" s="157"/>
      <c r="Z611" s="152"/>
      <c r="AA611" s="152"/>
      <c r="AB611" s="152"/>
      <c r="AC611" s="152"/>
      <c r="AD611" s="152"/>
      <c r="AE611" s="152"/>
      <c r="AF611" s="152"/>
      <c r="AG611" s="152"/>
      <c r="AH611" s="152"/>
      <c r="AI611" s="152"/>
      <c r="AJ611" s="152"/>
      <c r="AK611" s="152"/>
      <c r="AL611" s="154"/>
      <c r="AM611" s="152"/>
      <c r="AN611" s="152"/>
      <c r="AO611" s="152"/>
      <c r="AP611" s="152"/>
      <c r="AQ611" s="152"/>
      <c r="AR611" s="154"/>
      <c r="AS611" s="152"/>
      <c r="AT611" s="150"/>
      <c r="AU611" s="152"/>
      <c r="AV611" s="152"/>
      <c r="AW611" s="152"/>
    </row>
    <row r="612" spans="1:49" ht="15" customHeight="1">
      <c r="A612" s="156" t="s">
        <v>252</v>
      </c>
      <c r="B612" s="244" t="s">
        <v>505</v>
      </c>
      <c r="C612" s="208">
        <v>2310</v>
      </c>
      <c r="D612" s="245" t="s">
        <v>506</v>
      </c>
      <c r="E612" s="344"/>
      <c r="F612" s="344"/>
      <c r="G612" s="344"/>
      <c r="H612" s="344"/>
      <c r="I612" s="344"/>
      <c r="J612" s="344"/>
      <c r="K612" s="344"/>
      <c r="L612" s="344"/>
      <c r="M612" s="344"/>
      <c r="N612" s="344"/>
      <c r="O612" s="344"/>
      <c r="P612" s="344"/>
      <c r="Q612" s="170"/>
      <c r="R612" s="170"/>
      <c r="S612" s="170"/>
      <c r="T612" s="170"/>
      <c r="U612" s="170"/>
      <c r="V612" s="170"/>
      <c r="W612" s="170">
        <v>50000</v>
      </c>
      <c r="X612" s="154"/>
      <c r="Y612" s="157">
        <f t="shared" si="245"/>
        <v>50000</v>
      </c>
      <c r="Z612" s="152"/>
      <c r="AA612" s="152">
        <f t="shared" si="234"/>
        <v>50000</v>
      </c>
      <c r="AB612" s="152"/>
      <c r="AC612" s="152">
        <f t="shared" si="235"/>
        <v>50000</v>
      </c>
      <c r="AD612" s="152"/>
      <c r="AE612" s="152">
        <f t="shared" si="236"/>
        <v>50000</v>
      </c>
      <c r="AF612" s="152"/>
      <c r="AG612" s="152">
        <f t="shared" si="237"/>
        <v>50000</v>
      </c>
      <c r="AH612" s="152"/>
      <c r="AI612" s="152">
        <f t="shared" si="233"/>
        <v>50000</v>
      </c>
      <c r="AJ612" s="152"/>
      <c r="AK612" s="152">
        <f t="shared" si="238"/>
        <v>50000</v>
      </c>
      <c r="AL612" s="154"/>
      <c r="AM612" s="152">
        <f t="shared" si="239"/>
        <v>50000</v>
      </c>
      <c r="AN612" s="152"/>
      <c r="AO612" s="152">
        <f t="shared" si="240"/>
        <v>50000</v>
      </c>
      <c r="AP612" s="152">
        <v>-5000</v>
      </c>
      <c r="AQ612" s="152">
        <f t="shared" si="242"/>
        <v>45000</v>
      </c>
      <c r="AR612" s="154"/>
      <c r="AS612" s="152">
        <f t="shared" si="243"/>
        <v>45000</v>
      </c>
      <c r="AT612" s="150"/>
      <c r="AU612" s="152">
        <f t="shared" si="249"/>
        <v>45000</v>
      </c>
      <c r="AV612" s="152"/>
      <c r="AW612" s="152">
        <f t="shared" si="250"/>
        <v>45000</v>
      </c>
    </row>
    <row r="613" spans="1:49" ht="15.75" customHeight="1">
      <c r="A613" s="156" t="s">
        <v>507</v>
      </c>
      <c r="B613" s="260"/>
      <c r="C613" s="223"/>
      <c r="D613" s="226"/>
      <c r="E613" s="241"/>
      <c r="F613" s="241"/>
      <c r="G613" s="241"/>
      <c r="H613" s="241"/>
      <c r="I613" s="241"/>
      <c r="J613" s="241"/>
      <c r="K613" s="241"/>
      <c r="L613" s="241"/>
      <c r="M613" s="241"/>
      <c r="N613" s="241"/>
      <c r="O613" s="241"/>
      <c r="P613" s="241"/>
      <c r="Q613" s="215"/>
      <c r="R613" s="215"/>
      <c r="S613" s="215"/>
      <c r="T613" s="215"/>
      <c r="U613" s="215"/>
      <c r="V613" s="215"/>
      <c r="W613" s="215"/>
      <c r="X613" s="154"/>
      <c r="Y613" s="157"/>
      <c r="Z613" s="152"/>
      <c r="AA613" s="152"/>
      <c r="AB613" s="152"/>
      <c r="AC613" s="152"/>
      <c r="AD613" s="152"/>
      <c r="AE613" s="152"/>
      <c r="AF613" s="152"/>
      <c r="AG613" s="152"/>
      <c r="AH613" s="152"/>
      <c r="AI613" s="152"/>
      <c r="AJ613" s="152"/>
      <c r="AK613" s="152"/>
      <c r="AL613" s="154"/>
      <c r="AM613" s="152"/>
      <c r="AN613" s="152"/>
      <c r="AO613" s="152"/>
      <c r="AP613" s="152"/>
      <c r="AQ613" s="152"/>
      <c r="AR613" s="154"/>
      <c r="AS613" s="152"/>
      <c r="AT613" s="150"/>
      <c r="AU613" s="152"/>
      <c r="AV613" s="152"/>
      <c r="AW613" s="152"/>
    </row>
    <row r="614" spans="1:49" ht="15.75" customHeight="1">
      <c r="A614" s="345" t="s">
        <v>508</v>
      </c>
      <c r="B614" s="246"/>
      <c r="C614" s="235"/>
      <c r="D614" s="234"/>
      <c r="E614" s="247"/>
      <c r="F614" s="247"/>
      <c r="G614" s="247"/>
      <c r="H614" s="247"/>
      <c r="I614" s="247"/>
      <c r="J614" s="247"/>
      <c r="K614" s="247"/>
      <c r="L614" s="247"/>
      <c r="M614" s="247"/>
      <c r="N614" s="247"/>
      <c r="O614" s="247"/>
      <c r="P614" s="247"/>
      <c r="Q614" s="243"/>
      <c r="R614" s="243"/>
      <c r="S614" s="243"/>
      <c r="T614" s="243"/>
      <c r="U614" s="243"/>
      <c r="V614" s="243"/>
      <c r="W614" s="243">
        <v>50000</v>
      </c>
      <c r="X614" s="162"/>
      <c r="Y614" s="164">
        <f t="shared" si="245"/>
        <v>50000</v>
      </c>
      <c r="Z614" s="162"/>
      <c r="AA614" s="162">
        <f t="shared" si="234"/>
        <v>50000</v>
      </c>
      <c r="AB614" s="162"/>
      <c r="AC614" s="162">
        <f t="shared" si="235"/>
        <v>50000</v>
      </c>
      <c r="AD614" s="162"/>
      <c r="AE614" s="162">
        <f t="shared" si="236"/>
        <v>50000</v>
      </c>
      <c r="AF614" s="162"/>
      <c r="AG614" s="162">
        <f t="shared" si="237"/>
        <v>50000</v>
      </c>
      <c r="AH614" s="162"/>
      <c r="AI614" s="162">
        <f t="shared" si="233"/>
        <v>50000</v>
      </c>
      <c r="AJ614" s="162"/>
      <c r="AK614" s="162">
        <f t="shared" si="238"/>
        <v>50000</v>
      </c>
      <c r="AL614" s="164"/>
      <c r="AM614" s="162">
        <f t="shared" si="239"/>
        <v>50000</v>
      </c>
      <c r="AN614" s="162"/>
      <c r="AO614" s="162">
        <f t="shared" si="240"/>
        <v>50000</v>
      </c>
      <c r="AP614" s="162">
        <v>-5000</v>
      </c>
      <c r="AQ614" s="162">
        <f t="shared" si="242"/>
        <v>45000</v>
      </c>
      <c r="AR614" s="164"/>
      <c r="AS614" s="162">
        <f t="shared" si="243"/>
        <v>45000</v>
      </c>
      <c r="AT614" s="163"/>
      <c r="AU614" s="162">
        <f t="shared" si="249"/>
        <v>45000</v>
      </c>
      <c r="AV614" s="162"/>
      <c r="AW614" s="162">
        <f t="shared" si="250"/>
        <v>45000</v>
      </c>
    </row>
    <row r="615" spans="1:49" ht="16.5" customHeight="1">
      <c r="A615" s="141"/>
      <c r="B615" s="278">
        <v>92118</v>
      </c>
      <c r="C615" s="278">
        <v>2480</v>
      </c>
      <c r="D615" s="279" t="s">
        <v>509</v>
      </c>
      <c r="E615" s="153">
        <v>280000</v>
      </c>
      <c r="F615" s="153"/>
      <c r="G615" s="153">
        <f>E615+F615</f>
        <v>280000</v>
      </c>
      <c r="H615" s="153"/>
      <c r="I615" s="153">
        <f>G615+H615</f>
        <v>280000</v>
      </c>
      <c r="J615" s="153"/>
      <c r="K615" s="153">
        <f>I615+J615</f>
        <v>280000</v>
      </c>
      <c r="L615" s="153"/>
      <c r="M615" s="153">
        <v>280000</v>
      </c>
      <c r="N615" s="153">
        <v>50000</v>
      </c>
      <c r="O615" s="153">
        <f>M615+N615</f>
        <v>330000</v>
      </c>
      <c r="P615" s="151"/>
      <c r="Q615" s="153">
        <f>O615+P615</f>
        <v>330000</v>
      </c>
      <c r="R615" s="153"/>
      <c r="S615" s="153">
        <f t="shared" si="252"/>
        <v>330000</v>
      </c>
      <c r="T615" s="153">
        <v>55000</v>
      </c>
      <c r="U615" s="153">
        <f>S615+T615</f>
        <v>385000</v>
      </c>
      <c r="V615" s="153"/>
      <c r="W615" s="153">
        <v>450000</v>
      </c>
      <c r="X615" s="154">
        <v>50000</v>
      </c>
      <c r="Y615" s="157">
        <f t="shared" si="245"/>
        <v>500000</v>
      </c>
      <c r="Z615" s="152"/>
      <c r="AA615" s="152">
        <f t="shared" si="234"/>
        <v>500000</v>
      </c>
      <c r="AB615" s="152"/>
      <c r="AC615" s="152">
        <f t="shared" si="235"/>
        <v>500000</v>
      </c>
      <c r="AD615" s="152"/>
      <c r="AE615" s="152">
        <f t="shared" si="236"/>
        <v>500000</v>
      </c>
      <c r="AF615" s="152">
        <v>13600</v>
      </c>
      <c r="AG615" s="152">
        <f t="shared" si="237"/>
        <v>513600</v>
      </c>
      <c r="AH615" s="152"/>
      <c r="AI615" s="152">
        <f t="shared" si="233"/>
        <v>513600</v>
      </c>
      <c r="AJ615" s="152"/>
      <c r="AK615" s="901">
        <f t="shared" si="238"/>
        <v>513600</v>
      </c>
      <c r="AL615" s="154">
        <v>40000</v>
      </c>
      <c r="AM615" s="901">
        <f>AK615+AL615+AL616</f>
        <v>558000</v>
      </c>
      <c r="AN615" s="152">
        <v>20000</v>
      </c>
      <c r="AO615" s="152">
        <f t="shared" si="240"/>
        <v>578000</v>
      </c>
      <c r="AP615" s="152"/>
      <c r="AQ615" s="152">
        <f t="shared" si="242"/>
        <v>578000</v>
      </c>
      <c r="AR615" s="154"/>
      <c r="AS615" s="152">
        <f t="shared" si="243"/>
        <v>578000</v>
      </c>
      <c r="AT615" s="150"/>
      <c r="AU615" s="152">
        <f t="shared" si="249"/>
        <v>578000</v>
      </c>
      <c r="AV615" s="152">
        <v>19350</v>
      </c>
      <c r="AW615" s="152">
        <f t="shared" si="250"/>
        <v>597350</v>
      </c>
    </row>
    <row r="616" spans="1:49" ht="16.5" customHeight="1">
      <c r="A616" s="141"/>
      <c r="B616" s="150" t="s">
        <v>253</v>
      </c>
      <c r="C616" s="149"/>
      <c r="D616" s="174" t="s">
        <v>510</v>
      </c>
      <c r="E616" s="150"/>
      <c r="F616" s="150"/>
      <c r="G616" s="150"/>
      <c r="H616" s="150"/>
      <c r="I616" s="150"/>
      <c r="J616" s="150"/>
      <c r="K616" s="150"/>
      <c r="L616" s="150"/>
      <c r="M616" s="150"/>
      <c r="N616" s="152"/>
      <c r="O616" s="152"/>
      <c r="P616" s="152"/>
      <c r="Q616" s="152"/>
      <c r="R616" s="152"/>
      <c r="S616" s="152"/>
      <c r="T616" s="152"/>
      <c r="U616" s="152"/>
      <c r="V616" s="152"/>
      <c r="W616" s="152"/>
      <c r="X616" s="154"/>
      <c r="Y616" s="157"/>
      <c r="Z616" s="152"/>
      <c r="AA616" s="152"/>
      <c r="AB616" s="152"/>
      <c r="AC616" s="152"/>
      <c r="AD616" s="152"/>
      <c r="AE616" s="152"/>
      <c r="AF616" s="152"/>
      <c r="AG616" s="152"/>
      <c r="AH616" s="152"/>
      <c r="AI616" s="152"/>
      <c r="AJ616" s="152"/>
      <c r="AK616" s="902"/>
      <c r="AL616" s="154">
        <v>4400</v>
      </c>
      <c r="AM616" s="902"/>
      <c r="AN616" s="152"/>
      <c r="AO616" s="152"/>
      <c r="AP616" s="152"/>
      <c r="AQ616" s="152"/>
      <c r="AR616" s="154"/>
      <c r="AS616" s="152"/>
      <c r="AT616" s="150"/>
      <c r="AU616" s="152"/>
      <c r="AV616" s="152"/>
      <c r="AW616" s="152"/>
    </row>
    <row r="617" spans="1:49" ht="16.5" customHeight="1">
      <c r="A617" s="141"/>
      <c r="B617" s="150"/>
      <c r="C617" s="149"/>
      <c r="D617" s="181"/>
      <c r="E617" s="150"/>
      <c r="F617" s="150"/>
      <c r="G617" s="150"/>
      <c r="H617" s="150"/>
      <c r="I617" s="150"/>
      <c r="J617" s="150"/>
      <c r="K617" s="150"/>
      <c r="L617" s="150"/>
      <c r="M617" s="150"/>
      <c r="N617" s="152"/>
      <c r="O617" s="152"/>
      <c r="P617" s="152"/>
      <c r="Q617" s="152"/>
      <c r="R617" s="152"/>
      <c r="S617" s="152"/>
      <c r="T617" s="152"/>
      <c r="U617" s="152"/>
      <c r="V617" s="152"/>
      <c r="W617" s="152"/>
      <c r="X617" s="154"/>
      <c r="Y617" s="157"/>
      <c r="Z617" s="152"/>
      <c r="AA617" s="152"/>
      <c r="AB617" s="152"/>
      <c r="AC617" s="152"/>
      <c r="AD617" s="152"/>
      <c r="AE617" s="152"/>
      <c r="AF617" s="152"/>
      <c r="AG617" s="152"/>
      <c r="AH617" s="152"/>
      <c r="AI617" s="152"/>
      <c r="AJ617" s="152"/>
      <c r="AK617" s="152"/>
      <c r="AL617" s="154"/>
      <c r="AM617" s="152"/>
      <c r="AN617" s="152"/>
      <c r="AO617" s="152"/>
      <c r="AP617" s="152"/>
      <c r="AQ617" s="152"/>
      <c r="AR617" s="154"/>
      <c r="AS617" s="152"/>
      <c r="AT617" s="150"/>
      <c r="AU617" s="152"/>
      <c r="AV617" s="152"/>
      <c r="AW617" s="152"/>
    </row>
    <row r="618" spans="1:49" ht="16.5" customHeight="1">
      <c r="A618" s="141"/>
      <c r="B618" s="150"/>
      <c r="C618" s="149">
        <v>6220</v>
      </c>
      <c r="D618" s="233" t="s">
        <v>435</v>
      </c>
      <c r="E618" s="150"/>
      <c r="F618" s="150"/>
      <c r="G618" s="150"/>
      <c r="H618" s="150"/>
      <c r="I618" s="150"/>
      <c r="J618" s="150"/>
      <c r="K618" s="150"/>
      <c r="L618" s="150"/>
      <c r="M618" s="150"/>
      <c r="N618" s="152"/>
      <c r="O618" s="152"/>
      <c r="P618" s="152"/>
      <c r="Q618" s="152"/>
      <c r="R618" s="152"/>
      <c r="S618" s="152"/>
      <c r="T618" s="152"/>
      <c r="U618" s="152"/>
      <c r="V618" s="152"/>
      <c r="W618" s="152"/>
      <c r="X618" s="154"/>
      <c r="Y618" s="157"/>
      <c r="Z618" s="152"/>
      <c r="AA618" s="152"/>
      <c r="AB618" s="152"/>
      <c r="AC618" s="152"/>
      <c r="AD618" s="152"/>
      <c r="AE618" s="152"/>
      <c r="AF618" s="152"/>
      <c r="AG618" s="152"/>
      <c r="AH618" s="152"/>
      <c r="AI618" s="152"/>
      <c r="AJ618" s="152"/>
      <c r="AK618" s="152"/>
      <c r="AL618" s="154"/>
      <c r="AM618" s="152">
        <v>0</v>
      </c>
      <c r="AN618" s="152">
        <v>113400</v>
      </c>
      <c r="AO618" s="152">
        <v>113400</v>
      </c>
      <c r="AP618" s="152"/>
      <c r="AQ618" s="152">
        <f t="shared" si="242"/>
        <v>113400</v>
      </c>
      <c r="AR618" s="154"/>
      <c r="AS618" s="152">
        <f t="shared" si="243"/>
        <v>113400</v>
      </c>
      <c r="AT618" s="150"/>
      <c r="AU618" s="152">
        <f t="shared" si="249"/>
        <v>113400</v>
      </c>
      <c r="AV618" s="152"/>
      <c r="AW618" s="152">
        <f t="shared" si="250"/>
        <v>113400</v>
      </c>
    </row>
    <row r="619" spans="1:49" ht="16.5" customHeight="1">
      <c r="A619" s="141"/>
      <c r="B619" s="150"/>
      <c r="C619" s="149"/>
      <c r="D619" s="181" t="s">
        <v>436</v>
      </c>
      <c r="E619" s="150"/>
      <c r="F619" s="150"/>
      <c r="G619" s="150"/>
      <c r="H619" s="150"/>
      <c r="I619" s="150"/>
      <c r="J619" s="150"/>
      <c r="K619" s="150"/>
      <c r="L619" s="150"/>
      <c r="M619" s="150"/>
      <c r="N619" s="152"/>
      <c r="O619" s="152"/>
      <c r="P619" s="152"/>
      <c r="Q619" s="152"/>
      <c r="R619" s="152"/>
      <c r="S619" s="152"/>
      <c r="T619" s="152"/>
      <c r="U619" s="152"/>
      <c r="V619" s="152"/>
      <c r="W619" s="152"/>
      <c r="X619" s="154"/>
      <c r="Y619" s="157"/>
      <c r="Z619" s="152"/>
      <c r="AA619" s="152"/>
      <c r="AB619" s="152"/>
      <c r="AC619" s="152"/>
      <c r="AD619" s="152"/>
      <c r="AE619" s="152"/>
      <c r="AF619" s="152"/>
      <c r="AG619" s="152"/>
      <c r="AH619" s="152"/>
      <c r="AI619" s="152"/>
      <c r="AJ619" s="152"/>
      <c r="AK619" s="152"/>
      <c r="AL619" s="154"/>
      <c r="AM619" s="152"/>
      <c r="AN619" s="152"/>
      <c r="AO619" s="152"/>
      <c r="AP619" s="152"/>
      <c r="AQ619" s="152"/>
      <c r="AR619" s="154"/>
      <c r="AS619" s="152"/>
      <c r="AT619" s="150"/>
      <c r="AU619" s="152"/>
      <c r="AV619" s="152"/>
      <c r="AW619" s="152"/>
    </row>
    <row r="620" spans="1:49" ht="16.5" customHeight="1">
      <c r="A620" s="141"/>
      <c r="B620" s="150"/>
      <c r="C620" s="149"/>
      <c r="D620" s="181" t="s">
        <v>437</v>
      </c>
      <c r="E620" s="150"/>
      <c r="F620" s="150"/>
      <c r="G620" s="150"/>
      <c r="H620" s="150"/>
      <c r="I620" s="150"/>
      <c r="J620" s="150"/>
      <c r="K620" s="150"/>
      <c r="L620" s="150"/>
      <c r="M620" s="150"/>
      <c r="N620" s="152"/>
      <c r="O620" s="152"/>
      <c r="P620" s="152"/>
      <c r="Q620" s="152"/>
      <c r="R620" s="152"/>
      <c r="S620" s="152"/>
      <c r="T620" s="152"/>
      <c r="U620" s="152"/>
      <c r="V620" s="152"/>
      <c r="W620" s="152"/>
      <c r="X620" s="154"/>
      <c r="Y620" s="157"/>
      <c r="Z620" s="152"/>
      <c r="AA620" s="152"/>
      <c r="AB620" s="152"/>
      <c r="AC620" s="152"/>
      <c r="AD620" s="152"/>
      <c r="AE620" s="152"/>
      <c r="AF620" s="152"/>
      <c r="AG620" s="152"/>
      <c r="AH620" s="152"/>
      <c r="AI620" s="152"/>
      <c r="AJ620" s="152"/>
      <c r="AK620" s="152"/>
      <c r="AL620" s="154"/>
      <c r="AM620" s="152"/>
      <c r="AN620" s="152"/>
      <c r="AO620" s="152"/>
      <c r="AP620" s="152"/>
      <c r="AQ620" s="152"/>
      <c r="AR620" s="154"/>
      <c r="AS620" s="152"/>
      <c r="AT620" s="150"/>
      <c r="AU620" s="152"/>
      <c r="AV620" s="152"/>
      <c r="AW620" s="152"/>
    </row>
    <row r="621" spans="1:49" ht="16.5" customHeight="1">
      <c r="A621" s="141"/>
      <c r="B621" s="150"/>
      <c r="C621" s="150"/>
      <c r="D621" s="181" t="s">
        <v>438</v>
      </c>
      <c r="E621" s="150"/>
      <c r="F621" s="150"/>
      <c r="G621" s="150"/>
      <c r="H621" s="150"/>
      <c r="I621" s="150"/>
      <c r="J621" s="150"/>
      <c r="K621" s="150"/>
      <c r="L621" s="150"/>
      <c r="M621" s="150"/>
      <c r="N621" s="152"/>
      <c r="O621" s="152"/>
      <c r="P621" s="152"/>
      <c r="Q621" s="152"/>
      <c r="R621" s="152"/>
      <c r="S621" s="152"/>
      <c r="T621" s="152"/>
      <c r="U621" s="152"/>
      <c r="V621" s="152"/>
      <c r="W621" s="152"/>
      <c r="X621" s="154"/>
      <c r="Y621" s="157"/>
      <c r="Z621" s="152"/>
      <c r="AA621" s="152"/>
      <c r="AB621" s="152"/>
      <c r="AC621" s="152"/>
      <c r="AD621" s="152"/>
      <c r="AE621" s="152"/>
      <c r="AF621" s="152"/>
      <c r="AG621" s="152"/>
      <c r="AH621" s="152"/>
      <c r="AI621" s="152"/>
      <c r="AJ621" s="152"/>
      <c r="AK621" s="152"/>
      <c r="AL621" s="154"/>
      <c r="AM621" s="152"/>
      <c r="AN621" s="152"/>
      <c r="AO621" s="152"/>
      <c r="AP621" s="152"/>
      <c r="AQ621" s="152"/>
      <c r="AR621" s="154"/>
      <c r="AS621" s="152"/>
      <c r="AT621" s="150"/>
      <c r="AU621" s="152"/>
      <c r="AV621" s="152"/>
      <c r="AW621" s="152"/>
    </row>
    <row r="622" spans="1:49" ht="16.5" customHeight="1">
      <c r="A622" s="141"/>
      <c r="B622" s="150"/>
      <c r="C622" s="150"/>
      <c r="D622" s="181"/>
      <c r="E622" s="150"/>
      <c r="F622" s="150"/>
      <c r="G622" s="150"/>
      <c r="H622" s="150"/>
      <c r="I622" s="150"/>
      <c r="J622" s="150"/>
      <c r="K622" s="150"/>
      <c r="L622" s="150"/>
      <c r="M622" s="150"/>
      <c r="N622" s="152"/>
      <c r="O622" s="152"/>
      <c r="P622" s="152"/>
      <c r="Q622" s="152"/>
      <c r="R622" s="152"/>
      <c r="S622" s="152"/>
      <c r="T622" s="152"/>
      <c r="U622" s="152"/>
      <c r="V622" s="152"/>
      <c r="W622" s="152"/>
      <c r="X622" s="154"/>
      <c r="Y622" s="157"/>
      <c r="Z622" s="152"/>
      <c r="AA622" s="152"/>
      <c r="AB622" s="152"/>
      <c r="AC622" s="152"/>
      <c r="AD622" s="152"/>
      <c r="AE622" s="152"/>
      <c r="AF622" s="152"/>
      <c r="AG622" s="152"/>
      <c r="AH622" s="152"/>
      <c r="AI622" s="152"/>
      <c r="AJ622" s="152"/>
      <c r="AK622" s="152"/>
      <c r="AL622" s="154"/>
      <c r="AM622" s="152"/>
      <c r="AN622" s="152"/>
      <c r="AO622" s="152"/>
      <c r="AP622" s="152"/>
      <c r="AQ622" s="152"/>
      <c r="AR622" s="154"/>
      <c r="AS622" s="152"/>
      <c r="AT622" s="150"/>
      <c r="AU622" s="152"/>
      <c r="AV622" s="152"/>
      <c r="AW622" s="152"/>
    </row>
    <row r="623" spans="1:49" ht="16.5" customHeight="1">
      <c r="A623" s="141"/>
      <c r="B623" s="150"/>
      <c r="C623" s="149">
        <v>6059</v>
      </c>
      <c r="D623" s="307" t="s">
        <v>412</v>
      </c>
      <c r="E623" s="150"/>
      <c r="F623" s="150"/>
      <c r="G623" s="150"/>
      <c r="H623" s="150"/>
      <c r="I623" s="150"/>
      <c r="J623" s="150"/>
      <c r="K623" s="150"/>
      <c r="L623" s="150"/>
      <c r="M623" s="150"/>
      <c r="N623" s="152"/>
      <c r="O623" s="152"/>
      <c r="P623" s="152"/>
      <c r="Q623" s="152"/>
      <c r="R623" s="152"/>
      <c r="S623" s="152"/>
      <c r="T623" s="152"/>
      <c r="U623" s="152"/>
      <c r="V623" s="152"/>
      <c r="W623" s="152"/>
      <c r="X623" s="154"/>
      <c r="Y623" s="157"/>
      <c r="Z623" s="152"/>
      <c r="AA623" s="152"/>
      <c r="AB623" s="152"/>
      <c r="AC623" s="152"/>
      <c r="AD623" s="152"/>
      <c r="AE623" s="152"/>
      <c r="AF623" s="152"/>
      <c r="AG623" s="152"/>
      <c r="AH623" s="152"/>
      <c r="AI623" s="152"/>
      <c r="AJ623" s="152"/>
      <c r="AK623" s="152"/>
      <c r="AL623" s="154"/>
      <c r="AM623" s="152"/>
      <c r="AN623" s="152"/>
      <c r="AO623" s="152">
        <v>0</v>
      </c>
      <c r="AP623" s="152">
        <v>60000</v>
      </c>
      <c r="AQ623" s="152">
        <v>60000</v>
      </c>
      <c r="AR623" s="154"/>
      <c r="AS623" s="152">
        <f t="shared" si="243"/>
        <v>60000</v>
      </c>
      <c r="AT623" s="150"/>
      <c r="AU623" s="152">
        <f t="shared" si="249"/>
        <v>60000</v>
      </c>
      <c r="AV623" s="152"/>
      <c r="AW623" s="152">
        <f t="shared" si="250"/>
        <v>60000</v>
      </c>
    </row>
    <row r="624" spans="1:49" ht="16.5" customHeight="1">
      <c r="A624" s="141"/>
      <c r="B624" s="201"/>
      <c r="C624" s="201"/>
      <c r="D624" s="181"/>
      <c r="E624" s="150"/>
      <c r="F624" s="150"/>
      <c r="G624" s="150"/>
      <c r="H624" s="150"/>
      <c r="I624" s="150"/>
      <c r="J624" s="150"/>
      <c r="K624" s="150"/>
      <c r="L624" s="150"/>
      <c r="M624" s="150"/>
      <c r="N624" s="152"/>
      <c r="O624" s="152"/>
      <c r="P624" s="152"/>
      <c r="Q624" s="152"/>
      <c r="R624" s="152"/>
      <c r="S624" s="152"/>
      <c r="T624" s="152"/>
      <c r="U624" s="152"/>
      <c r="V624" s="152"/>
      <c r="W624" s="152"/>
      <c r="X624" s="154"/>
      <c r="Y624" s="157"/>
      <c r="Z624" s="152"/>
      <c r="AA624" s="152"/>
      <c r="AB624" s="152"/>
      <c r="AC624" s="152"/>
      <c r="AD624" s="152"/>
      <c r="AE624" s="152"/>
      <c r="AF624" s="152"/>
      <c r="AG624" s="152"/>
      <c r="AH624" s="152"/>
      <c r="AI624" s="152"/>
      <c r="AJ624" s="152"/>
      <c r="AK624" s="152"/>
      <c r="AL624" s="154"/>
      <c r="AM624" s="152"/>
      <c r="AN624" s="152"/>
      <c r="AO624" s="152"/>
      <c r="AP624" s="152"/>
      <c r="AQ624" s="152"/>
      <c r="AR624" s="154"/>
      <c r="AS624" s="152"/>
      <c r="AT624" s="150"/>
      <c r="AU624" s="152"/>
      <c r="AV624" s="152"/>
      <c r="AW624" s="152"/>
    </row>
    <row r="625" spans="1:49" ht="16.5" customHeight="1">
      <c r="A625" s="141"/>
      <c r="B625" s="159" t="s">
        <v>511</v>
      </c>
      <c r="C625" s="160"/>
      <c r="D625" s="159"/>
      <c r="E625" s="161">
        <f>E615</f>
        <v>280000</v>
      </c>
      <c r="F625" s="161"/>
      <c r="G625" s="161">
        <f>G615</f>
        <v>280000</v>
      </c>
      <c r="H625" s="161"/>
      <c r="I625" s="161">
        <f>I615</f>
        <v>280000</v>
      </c>
      <c r="J625" s="161"/>
      <c r="K625" s="161">
        <f>K615</f>
        <v>280000</v>
      </c>
      <c r="L625" s="161"/>
      <c r="M625" s="161">
        <f>M615</f>
        <v>280000</v>
      </c>
      <c r="N625" s="161">
        <f>N615</f>
        <v>50000</v>
      </c>
      <c r="O625" s="161">
        <f>O615</f>
        <v>330000</v>
      </c>
      <c r="P625" s="253"/>
      <c r="Q625" s="162">
        <f aca="true" t="shared" si="253" ref="Q625:Q641">O625+P625</f>
        <v>330000</v>
      </c>
      <c r="R625" s="162"/>
      <c r="S625" s="162">
        <f>Q625+R625</f>
        <v>330000</v>
      </c>
      <c r="T625" s="162">
        <v>55000</v>
      </c>
      <c r="U625" s="162">
        <f>S625+T625</f>
        <v>385000</v>
      </c>
      <c r="V625" s="162"/>
      <c r="W625" s="162">
        <f>SUM(W615:W621)</f>
        <v>450000</v>
      </c>
      <c r="X625" s="162">
        <f>SUM(X615:X621)</f>
        <v>50000</v>
      </c>
      <c r="Y625" s="164">
        <f t="shared" si="245"/>
        <v>500000</v>
      </c>
      <c r="Z625" s="162"/>
      <c r="AA625" s="162">
        <f t="shared" si="234"/>
        <v>500000</v>
      </c>
      <c r="AB625" s="162"/>
      <c r="AC625" s="162">
        <f t="shared" si="235"/>
        <v>500000</v>
      </c>
      <c r="AD625" s="162"/>
      <c r="AE625" s="162">
        <f t="shared" si="236"/>
        <v>500000</v>
      </c>
      <c r="AF625" s="162">
        <f>SUM(AF615:AF621)</f>
        <v>13600</v>
      </c>
      <c r="AG625" s="162">
        <f t="shared" si="237"/>
        <v>513600</v>
      </c>
      <c r="AH625" s="162"/>
      <c r="AI625" s="162">
        <f t="shared" si="233"/>
        <v>513600</v>
      </c>
      <c r="AJ625" s="162"/>
      <c r="AK625" s="162">
        <f t="shared" si="238"/>
        <v>513600</v>
      </c>
      <c r="AL625" s="164">
        <f>SUM(AL615:AL621)</f>
        <v>44400</v>
      </c>
      <c r="AM625" s="162">
        <f t="shared" si="239"/>
        <v>558000</v>
      </c>
      <c r="AN625" s="162">
        <f>SUM(AN615:AN621)</f>
        <v>133400</v>
      </c>
      <c r="AO625" s="162">
        <f>SUM(AO615:AO621)</f>
        <v>691400</v>
      </c>
      <c r="AP625" s="162">
        <f>SUM(AP615:AP624)</f>
        <v>60000</v>
      </c>
      <c r="AQ625" s="162">
        <f>SUM(AQ615:AQ624)</f>
        <v>751400</v>
      </c>
      <c r="AR625" s="164"/>
      <c r="AS625" s="162">
        <f>SUM(AS615:AS624)</f>
        <v>751400</v>
      </c>
      <c r="AT625" s="163"/>
      <c r="AU625" s="162">
        <f t="shared" si="249"/>
        <v>751400</v>
      </c>
      <c r="AV625" s="162">
        <f>SUM(AV615:AV624)</f>
        <v>19350</v>
      </c>
      <c r="AW625" s="162">
        <f t="shared" si="250"/>
        <v>770750</v>
      </c>
    </row>
    <row r="626" spans="1:49" ht="16.5" customHeight="1">
      <c r="A626" s="156"/>
      <c r="B626" s="197">
        <v>92195</v>
      </c>
      <c r="C626" s="255">
        <v>4170</v>
      </c>
      <c r="D626" s="151" t="s">
        <v>299</v>
      </c>
      <c r="E626" s="185"/>
      <c r="F626" s="185"/>
      <c r="G626" s="185"/>
      <c r="H626" s="185"/>
      <c r="I626" s="185"/>
      <c r="J626" s="185"/>
      <c r="K626" s="185"/>
      <c r="L626" s="185"/>
      <c r="M626" s="185"/>
      <c r="N626" s="185"/>
      <c r="O626" s="185"/>
      <c r="P626" s="153"/>
      <c r="Q626" s="243"/>
      <c r="R626" s="243"/>
      <c r="S626" s="243"/>
      <c r="T626" s="243"/>
      <c r="U626" s="270">
        <v>0</v>
      </c>
      <c r="V626" s="270">
        <v>77</v>
      </c>
      <c r="W626" s="270">
        <v>8000</v>
      </c>
      <c r="X626" s="154"/>
      <c r="Y626" s="157">
        <f t="shared" si="245"/>
        <v>8000</v>
      </c>
      <c r="Z626" s="152"/>
      <c r="AA626" s="152">
        <f t="shared" si="234"/>
        <v>8000</v>
      </c>
      <c r="AB626" s="152"/>
      <c r="AC626" s="152">
        <f t="shared" si="235"/>
        <v>8000</v>
      </c>
      <c r="AD626" s="152"/>
      <c r="AE626" s="152">
        <f t="shared" si="236"/>
        <v>8000</v>
      </c>
      <c r="AF626" s="152">
        <v>3000</v>
      </c>
      <c r="AG626" s="152">
        <f t="shared" si="237"/>
        <v>11000</v>
      </c>
      <c r="AH626" s="152"/>
      <c r="AI626" s="152">
        <f t="shared" si="233"/>
        <v>11000</v>
      </c>
      <c r="AJ626" s="152">
        <v>1300</v>
      </c>
      <c r="AK626" s="152">
        <f t="shared" si="238"/>
        <v>12300</v>
      </c>
      <c r="AL626" s="154"/>
      <c r="AM626" s="152">
        <f t="shared" si="239"/>
        <v>12300</v>
      </c>
      <c r="AN626" s="152"/>
      <c r="AO626" s="152">
        <f t="shared" si="240"/>
        <v>12300</v>
      </c>
      <c r="AP626" s="152"/>
      <c r="AQ626" s="152">
        <f t="shared" si="242"/>
        <v>12300</v>
      </c>
      <c r="AR626" s="154">
        <v>-3000</v>
      </c>
      <c r="AS626" s="152">
        <f t="shared" si="243"/>
        <v>9300</v>
      </c>
      <c r="AT626" s="150"/>
      <c r="AU626" s="152">
        <f t="shared" si="249"/>
        <v>9300</v>
      </c>
      <c r="AV626" s="152"/>
      <c r="AW626" s="152">
        <f t="shared" si="250"/>
        <v>9300</v>
      </c>
    </row>
    <row r="627" spans="1:49" ht="16.5" customHeight="1">
      <c r="A627" s="156"/>
      <c r="B627" s="174" t="s">
        <v>225</v>
      </c>
      <c r="C627" s="208">
        <v>4210</v>
      </c>
      <c r="D627" s="209" t="s">
        <v>300</v>
      </c>
      <c r="E627" s="169"/>
      <c r="F627" s="169"/>
      <c r="G627" s="169"/>
      <c r="H627" s="169"/>
      <c r="I627" s="169"/>
      <c r="J627" s="169"/>
      <c r="K627" s="169"/>
      <c r="L627" s="169"/>
      <c r="M627" s="169"/>
      <c r="N627" s="169"/>
      <c r="O627" s="169"/>
      <c r="P627" s="152"/>
      <c r="Q627" s="170">
        <v>0</v>
      </c>
      <c r="R627" s="170">
        <v>3000</v>
      </c>
      <c r="S627" s="170">
        <v>3000</v>
      </c>
      <c r="T627" s="152"/>
      <c r="U627" s="152">
        <f aca="true" t="shared" si="254" ref="U627:U641">S627+T627</f>
        <v>3000</v>
      </c>
      <c r="V627" s="152">
        <v>-2500</v>
      </c>
      <c r="W627" s="152">
        <v>20000</v>
      </c>
      <c r="X627" s="154"/>
      <c r="Y627" s="157">
        <f t="shared" si="245"/>
        <v>20000</v>
      </c>
      <c r="Z627" s="152">
        <v>-500</v>
      </c>
      <c r="AA627" s="152">
        <f t="shared" si="234"/>
        <v>19500</v>
      </c>
      <c r="AB627" s="152"/>
      <c r="AC627" s="152">
        <f t="shared" si="235"/>
        <v>19500</v>
      </c>
      <c r="AD627" s="152"/>
      <c r="AE627" s="152">
        <f t="shared" si="236"/>
        <v>19500</v>
      </c>
      <c r="AF627" s="152">
        <v>2500</v>
      </c>
      <c r="AG627" s="152">
        <f t="shared" si="237"/>
        <v>22000</v>
      </c>
      <c r="AH627" s="152"/>
      <c r="AI627" s="152">
        <f>AG627+AH627</f>
        <v>22000</v>
      </c>
      <c r="AJ627" s="152">
        <v>200</v>
      </c>
      <c r="AK627" s="152">
        <f t="shared" si="238"/>
        <v>22200</v>
      </c>
      <c r="AL627" s="154"/>
      <c r="AM627" s="152">
        <f t="shared" si="239"/>
        <v>22200</v>
      </c>
      <c r="AN627" s="152">
        <v>5300</v>
      </c>
      <c r="AO627" s="152">
        <f t="shared" si="240"/>
        <v>27500</v>
      </c>
      <c r="AP627" s="152"/>
      <c r="AQ627" s="152">
        <f t="shared" si="242"/>
        <v>27500</v>
      </c>
      <c r="AR627" s="154">
        <v>3000</v>
      </c>
      <c r="AS627" s="152">
        <f t="shared" si="243"/>
        <v>30500</v>
      </c>
      <c r="AT627" s="150"/>
      <c r="AU627" s="152">
        <f t="shared" si="249"/>
        <v>30500</v>
      </c>
      <c r="AV627" s="152">
        <v>10330</v>
      </c>
      <c r="AW627" s="152">
        <f t="shared" si="250"/>
        <v>40830</v>
      </c>
    </row>
    <row r="628" spans="1:49" ht="16.5" customHeight="1">
      <c r="A628" s="156"/>
      <c r="B628" s="181"/>
      <c r="C628" s="149">
        <v>4300</v>
      </c>
      <c r="D628" s="150" t="s">
        <v>284</v>
      </c>
      <c r="E628" s="169"/>
      <c r="F628" s="169"/>
      <c r="G628" s="169"/>
      <c r="H628" s="169"/>
      <c r="I628" s="169"/>
      <c r="J628" s="169"/>
      <c r="K628" s="169"/>
      <c r="L628" s="169"/>
      <c r="M628" s="169"/>
      <c r="N628" s="169"/>
      <c r="O628" s="169"/>
      <c r="P628" s="152"/>
      <c r="Q628" s="170"/>
      <c r="R628" s="170"/>
      <c r="S628" s="170"/>
      <c r="T628" s="152"/>
      <c r="U628" s="152"/>
      <c r="V628" s="152"/>
      <c r="W628" s="152">
        <v>20000</v>
      </c>
      <c r="X628" s="154"/>
      <c r="Y628" s="157">
        <f t="shared" si="245"/>
        <v>20000</v>
      </c>
      <c r="Z628" s="152"/>
      <c r="AA628" s="152">
        <f t="shared" si="234"/>
        <v>20000</v>
      </c>
      <c r="AB628" s="152"/>
      <c r="AC628" s="152">
        <f t="shared" si="235"/>
        <v>20000</v>
      </c>
      <c r="AD628" s="152"/>
      <c r="AE628" s="152">
        <f t="shared" si="236"/>
        <v>20000</v>
      </c>
      <c r="AF628" s="152">
        <v>5500</v>
      </c>
      <c r="AG628" s="152">
        <f t="shared" si="237"/>
        <v>25500</v>
      </c>
      <c r="AH628" s="152"/>
      <c r="AI628" s="152">
        <f>AG628+AH628</f>
        <v>25500</v>
      </c>
      <c r="AJ628" s="152"/>
      <c r="AK628" s="152">
        <f t="shared" si="238"/>
        <v>25500</v>
      </c>
      <c r="AL628" s="154">
        <v>6000</v>
      </c>
      <c r="AM628" s="152">
        <f t="shared" si="239"/>
        <v>31500</v>
      </c>
      <c r="AN628" s="152">
        <v>2900</v>
      </c>
      <c r="AO628" s="152">
        <f t="shared" si="240"/>
        <v>34400</v>
      </c>
      <c r="AP628" s="152">
        <v>5000</v>
      </c>
      <c r="AQ628" s="152">
        <f t="shared" si="242"/>
        <v>39400</v>
      </c>
      <c r="AR628" s="154"/>
      <c r="AS628" s="152">
        <f t="shared" si="243"/>
        <v>39400</v>
      </c>
      <c r="AT628" s="150"/>
      <c r="AU628" s="152">
        <f t="shared" si="249"/>
        <v>39400</v>
      </c>
      <c r="AV628" s="152">
        <v>11200</v>
      </c>
      <c r="AW628" s="152">
        <f t="shared" si="250"/>
        <v>50600</v>
      </c>
    </row>
    <row r="629" spans="1:49" ht="16.5" customHeight="1">
      <c r="A629" s="156"/>
      <c r="B629" s="181"/>
      <c r="C629" s="208">
        <v>4420</v>
      </c>
      <c r="D629" s="209" t="s">
        <v>342</v>
      </c>
      <c r="E629" s="169"/>
      <c r="F629" s="169"/>
      <c r="G629" s="169"/>
      <c r="H629" s="169"/>
      <c r="I629" s="169"/>
      <c r="J629" s="169"/>
      <c r="K629" s="169"/>
      <c r="L629" s="169"/>
      <c r="M629" s="169"/>
      <c r="N629" s="169"/>
      <c r="O629" s="169"/>
      <c r="P629" s="152"/>
      <c r="Q629" s="170"/>
      <c r="R629" s="170"/>
      <c r="S629" s="170"/>
      <c r="T629" s="152"/>
      <c r="U629" s="152"/>
      <c r="V629" s="152"/>
      <c r="W629" s="152">
        <v>9000</v>
      </c>
      <c r="X629" s="154"/>
      <c r="Y629" s="157">
        <f t="shared" si="245"/>
        <v>9000</v>
      </c>
      <c r="Z629" s="152"/>
      <c r="AA629" s="152">
        <f>Y629+Z629</f>
        <v>9000</v>
      </c>
      <c r="AB629" s="152"/>
      <c r="AC629" s="152">
        <f>AA629+AB629</f>
        <v>9000</v>
      </c>
      <c r="AD629" s="152"/>
      <c r="AE629" s="152">
        <f>AC629+AD629</f>
        <v>9000</v>
      </c>
      <c r="AF629" s="152"/>
      <c r="AG629" s="152">
        <f>AE629+AF629</f>
        <v>9000</v>
      </c>
      <c r="AH629" s="152"/>
      <c r="AI629" s="152">
        <f>AG629+AH629</f>
        <v>9000</v>
      </c>
      <c r="AJ629" s="152"/>
      <c r="AK629" s="152">
        <f>AI629+AJ629</f>
        <v>9000</v>
      </c>
      <c r="AL629" s="154"/>
      <c r="AM629" s="152">
        <f t="shared" si="239"/>
        <v>9000</v>
      </c>
      <c r="AN629" s="152">
        <v>-3300</v>
      </c>
      <c r="AO629" s="152">
        <f t="shared" si="240"/>
        <v>5700</v>
      </c>
      <c r="AP629" s="152"/>
      <c r="AQ629" s="152">
        <f t="shared" si="242"/>
        <v>5700</v>
      </c>
      <c r="AR629" s="154"/>
      <c r="AS629" s="152">
        <f t="shared" si="243"/>
        <v>5700</v>
      </c>
      <c r="AT629" s="150"/>
      <c r="AU629" s="152">
        <f t="shared" si="249"/>
        <v>5700</v>
      </c>
      <c r="AV629" s="152">
        <v>-3000</v>
      </c>
      <c r="AW629" s="152">
        <f t="shared" si="250"/>
        <v>2700</v>
      </c>
    </row>
    <row r="630" spans="1:49" ht="16.5" customHeight="1">
      <c r="A630" s="156"/>
      <c r="B630" s="181"/>
      <c r="C630" s="149">
        <v>4430</v>
      </c>
      <c r="D630" s="150" t="s">
        <v>309</v>
      </c>
      <c r="E630" s="152">
        <v>20000</v>
      </c>
      <c r="F630" s="152"/>
      <c r="G630" s="152">
        <f>E630+F630</f>
        <v>20000</v>
      </c>
      <c r="H630" s="152"/>
      <c r="I630" s="152">
        <f>G630+H630</f>
        <v>20000</v>
      </c>
      <c r="J630" s="152"/>
      <c r="K630" s="152">
        <f>I630+J630</f>
        <v>20000</v>
      </c>
      <c r="L630" s="152">
        <v>3000</v>
      </c>
      <c r="M630" s="152">
        <v>23000</v>
      </c>
      <c r="N630" s="152"/>
      <c r="O630" s="152">
        <f>M630+N630</f>
        <v>23000</v>
      </c>
      <c r="P630" s="152"/>
      <c r="Q630" s="152">
        <f t="shared" si="253"/>
        <v>23000</v>
      </c>
      <c r="R630" s="152">
        <v>-500</v>
      </c>
      <c r="S630" s="152">
        <f>Q630+R630</f>
        <v>22500</v>
      </c>
      <c r="T630" s="152"/>
      <c r="U630" s="152">
        <f t="shared" si="254"/>
        <v>22500</v>
      </c>
      <c r="V630" s="152">
        <v>6000</v>
      </c>
      <c r="W630" s="152">
        <v>3000</v>
      </c>
      <c r="X630" s="154"/>
      <c r="Y630" s="157">
        <f t="shared" si="245"/>
        <v>3000</v>
      </c>
      <c r="Z630" s="152"/>
      <c r="AA630" s="152">
        <f>Y630+Z630</f>
        <v>3000</v>
      </c>
      <c r="AB630" s="152"/>
      <c r="AC630" s="152">
        <f>AA630+AB630</f>
        <v>3000</v>
      </c>
      <c r="AD630" s="152"/>
      <c r="AE630" s="152">
        <f>AC630+AD630</f>
        <v>3000</v>
      </c>
      <c r="AF630" s="152"/>
      <c r="AG630" s="152">
        <f>AE630+AF630</f>
        <v>3000</v>
      </c>
      <c r="AH630" s="152"/>
      <c r="AI630" s="152">
        <f>AG630+AH630</f>
        <v>3000</v>
      </c>
      <c r="AJ630" s="152"/>
      <c r="AK630" s="152">
        <f>AI630+AJ630</f>
        <v>3000</v>
      </c>
      <c r="AL630" s="154"/>
      <c r="AM630" s="152">
        <f aca="true" t="shared" si="255" ref="AM630:AM642">AK630+AL630</f>
        <v>3000</v>
      </c>
      <c r="AN630" s="152"/>
      <c r="AO630" s="152">
        <f aca="true" t="shared" si="256" ref="AO630:AO639">AM630+AN630</f>
        <v>3000</v>
      </c>
      <c r="AP630" s="152"/>
      <c r="AQ630" s="152">
        <f t="shared" si="242"/>
        <v>3000</v>
      </c>
      <c r="AR630" s="154"/>
      <c r="AS630" s="152">
        <f t="shared" si="243"/>
        <v>3000</v>
      </c>
      <c r="AT630" s="150"/>
      <c r="AU630" s="152">
        <f t="shared" si="249"/>
        <v>3000</v>
      </c>
      <c r="AV630" s="152">
        <v>-2000</v>
      </c>
      <c r="AW630" s="152">
        <f t="shared" si="250"/>
        <v>1000</v>
      </c>
    </row>
    <row r="631" spans="1:49" ht="16.5" customHeight="1">
      <c r="A631" s="156"/>
      <c r="B631" s="181"/>
      <c r="C631" s="149">
        <v>4740</v>
      </c>
      <c r="D631" s="178" t="s">
        <v>315</v>
      </c>
      <c r="E631" s="152"/>
      <c r="F631" s="152"/>
      <c r="G631" s="152"/>
      <c r="H631" s="152"/>
      <c r="I631" s="152"/>
      <c r="J631" s="152"/>
      <c r="K631" s="152"/>
      <c r="L631" s="152"/>
      <c r="M631" s="152"/>
      <c r="N631" s="152"/>
      <c r="O631" s="152"/>
      <c r="P631" s="152"/>
      <c r="Q631" s="152"/>
      <c r="R631" s="152"/>
      <c r="S631" s="152"/>
      <c r="T631" s="152"/>
      <c r="U631" s="152"/>
      <c r="V631" s="152"/>
      <c r="W631" s="152"/>
      <c r="X631" s="154"/>
      <c r="Y631" s="157">
        <v>0</v>
      </c>
      <c r="Z631" s="152">
        <v>500</v>
      </c>
      <c r="AA631" s="152">
        <v>500</v>
      </c>
      <c r="AB631" s="152"/>
      <c r="AC631" s="152">
        <f>AA631+AB631</f>
        <v>500</v>
      </c>
      <c r="AD631" s="152"/>
      <c r="AE631" s="152">
        <f>AC631+AD631</f>
        <v>500</v>
      </c>
      <c r="AF631" s="152"/>
      <c r="AG631" s="152">
        <f>AE631+AF631</f>
        <v>500</v>
      </c>
      <c r="AH631" s="152"/>
      <c r="AI631" s="152">
        <f>AG631+AH631</f>
        <v>500</v>
      </c>
      <c r="AJ631" s="152"/>
      <c r="AK631" s="152">
        <f>AI631+AJ631</f>
        <v>500</v>
      </c>
      <c r="AL631" s="154"/>
      <c r="AM631" s="152">
        <f t="shared" si="255"/>
        <v>500</v>
      </c>
      <c r="AN631" s="152"/>
      <c r="AO631" s="152">
        <f t="shared" si="256"/>
        <v>500</v>
      </c>
      <c r="AP631" s="152"/>
      <c r="AQ631" s="152">
        <f t="shared" si="242"/>
        <v>500</v>
      </c>
      <c r="AR631" s="154"/>
      <c r="AS631" s="152">
        <f t="shared" si="243"/>
        <v>500</v>
      </c>
      <c r="AT631" s="150"/>
      <c r="AU631" s="152">
        <f t="shared" si="249"/>
        <v>500</v>
      </c>
      <c r="AV631" s="152"/>
      <c r="AW631" s="152">
        <f t="shared" si="250"/>
        <v>500</v>
      </c>
    </row>
    <row r="632" spans="1:49" ht="16.5" customHeight="1">
      <c r="A632" s="156"/>
      <c r="B632" s="181"/>
      <c r="C632" s="149">
        <v>4750</v>
      </c>
      <c r="D632" s="266" t="s">
        <v>316</v>
      </c>
      <c r="E632" s="152"/>
      <c r="F632" s="152"/>
      <c r="G632" s="152"/>
      <c r="H632" s="152"/>
      <c r="I632" s="152"/>
      <c r="J632" s="152"/>
      <c r="K632" s="152"/>
      <c r="L632" s="152"/>
      <c r="M632" s="152"/>
      <c r="N632" s="152"/>
      <c r="O632" s="152"/>
      <c r="P632" s="152"/>
      <c r="Q632" s="152"/>
      <c r="R632" s="152"/>
      <c r="S632" s="152"/>
      <c r="T632" s="152"/>
      <c r="U632" s="152"/>
      <c r="V632" s="152"/>
      <c r="W632" s="152"/>
      <c r="X632" s="154"/>
      <c r="Y632" s="157"/>
      <c r="Z632" s="152"/>
      <c r="AA632" s="152"/>
      <c r="AB632" s="152"/>
      <c r="AC632" s="152"/>
      <c r="AD632" s="152"/>
      <c r="AE632" s="152"/>
      <c r="AF632" s="152"/>
      <c r="AG632" s="152"/>
      <c r="AH632" s="152"/>
      <c r="AI632" s="152">
        <v>0</v>
      </c>
      <c r="AJ632" s="152">
        <v>1000</v>
      </c>
      <c r="AK632" s="152">
        <v>1000</v>
      </c>
      <c r="AL632" s="154"/>
      <c r="AM632" s="152">
        <f t="shared" si="255"/>
        <v>1000</v>
      </c>
      <c r="AN632" s="152"/>
      <c r="AO632" s="152">
        <f t="shared" si="256"/>
        <v>1000</v>
      </c>
      <c r="AP632" s="152"/>
      <c r="AQ632" s="152">
        <f t="shared" si="242"/>
        <v>1000</v>
      </c>
      <c r="AR632" s="154"/>
      <c r="AS632" s="152">
        <f t="shared" si="243"/>
        <v>1000</v>
      </c>
      <c r="AT632" s="150"/>
      <c r="AU632" s="152">
        <f t="shared" si="249"/>
        <v>1000</v>
      </c>
      <c r="AV632" s="152"/>
      <c r="AW632" s="152">
        <f t="shared" si="250"/>
        <v>1000</v>
      </c>
    </row>
    <row r="633" spans="1:49" ht="16.5" customHeight="1">
      <c r="A633" s="193"/>
      <c r="B633" s="192" t="s">
        <v>512</v>
      </c>
      <c r="C633" s="160"/>
      <c r="D633" s="159"/>
      <c r="E633" s="161">
        <f>SUM(E630:E630)</f>
        <v>20000</v>
      </c>
      <c r="F633" s="161"/>
      <c r="G633" s="161">
        <f>SUM(G630:G630)</f>
        <v>20000</v>
      </c>
      <c r="H633" s="161"/>
      <c r="I633" s="161">
        <f>SUM(I630:I630)</f>
        <v>20000</v>
      </c>
      <c r="J633" s="161"/>
      <c r="K633" s="161">
        <f>SUM(K630:K630)</f>
        <v>20000</v>
      </c>
      <c r="L633" s="161">
        <f>SUM(L630:L630)</f>
        <v>3000</v>
      </c>
      <c r="M633" s="161">
        <f>SUM(M630:M630)</f>
        <v>23000</v>
      </c>
      <c r="N633" s="253"/>
      <c r="O633" s="162">
        <f>M633+N633</f>
        <v>23000</v>
      </c>
      <c r="P633" s="253"/>
      <c r="Q633" s="162">
        <f t="shared" si="253"/>
        <v>23000</v>
      </c>
      <c r="R633" s="162">
        <f>SUM(R627:R630)</f>
        <v>2500</v>
      </c>
      <c r="S633" s="162">
        <f>SUM(S627:S630)</f>
        <v>25500</v>
      </c>
      <c r="T633" s="162"/>
      <c r="U633" s="162">
        <f t="shared" si="254"/>
        <v>25500</v>
      </c>
      <c r="V633" s="162">
        <f>SUM(V626:V630)</f>
        <v>3577</v>
      </c>
      <c r="W633" s="162">
        <f>SUM(W626:W630)</f>
        <v>60000</v>
      </c>
      <c r="X633" s="162"/>
      <c r="Y633" s="164">
        <f t="shared" si="245"/>
        <v>60000</v>
      </c>
      <c r="Z633" s="162"/>
      <c r="AA633" s="162">
        <f>Y633+Z633</f>
        <v>60000</v>
      </c>
      <c r="AB633" s="162"/>
      <c r="AC633" s="162">
        <f>AA633+AB633</f>
        <v>60000</v>
      </c>
      <c r="AD633" s="162"/>
      <c r="AE633" s="162">
        <f>AC633+AD633</f>
        <v>60000</v>
      </c>
      <c r="AF633" s="162">
        <f>SUM(AF626:AF631)</f>
        <v>11000</v>
      </c>
      <c r="AG633" s="162">
        <f>AE633+AF633</f>
        <v>71000</v>
      </c>
      <c r="AH633" s="162"/>
      <c r="AI633" s="162">
        <f>AG633+AH633</f>
        <v>71000</v>
      </c>
      <c r="AJ633" s="162">
        <f>SUM(AJ626:AJ632)</f>
        <v>2500</v>
      </c>
      <c r="AK633" s="162">
        <f>AI633+AJ633</f>
        <v>73500</v>
      </c>
      <c r="AL633" s="164">
        <v>6000</v>
      </c>
      <c r="AM633" s="162">
        <f t="shared" si="255"/>
        <v>79500</v>
      </c>
      <c r="AN633" s="162">
        <f>SUM(AN626:AN632)</f>
        <v>4900</v>
      </c>
      <c r="AO633" s="162">
        <f t="shared" si="256"/>
        <v>84400</v>
      </c>
      <c r="AP633" s="162">
        <f>SUM(AP626:AP632)</f>
        <v>5000</v>
      </c>
      <c r="AQ633" s="162">
        <f>SUM(AQ626:AQ632)</f>
        <v>89400</v>
      </c>
      <c r="AR633" s="164"/>
      <c r="AS633" s="162">
        <f>SUM(AS626:AS632)</f>
        <v>89400</v>
      </c>
      <c r="AT633" s="163"/>
      <c r="AU633" s="162">
        <f t="shared" si="249"/>
        <v>89400</v>
      </c>
      <c r="AV633" s="162">
        <f>SUM(AV626:AV632)</f>
        <v>16530</v>
      </c>
      <c r="AW633" s="162">
        <f t="shared" si="250"/>
        <v>105930</v>
      </c>
    </row>
    <row r="634" spans="1:49" ht="18.75" customHeight="1">
      <c r="A634" s="193" t="s">
        <v>513</v>
      </c>
      <c r="B634" s="195"/>
      <c r="C634" s="196"/>
      <c r="D634" s="195"/>
      <c r="E634" s="161">
        <f>E625+E633</f>
        <v>300000</v>
      </c>
      <c r="F634" s="161"/>
      <c r="G634" s="161">
        <f>G625+G633</f>
        <v>300000</v>
      </c>
      <c r="H634" s="161"/>
      <c r="I634" s="161">
        <f>I625+I633</f>
        <v>300000</v>
      </c>
      <c r="J634" s="161"/>
      <c r="K634" s="161">
        <f>K625+K633</f>
        <v>300000</v>
      </c>
      <c r="L634" s="161">
        <f>L625+L633</f>
        <v>3000</v>
      </c>
      <c r="M634" s="161">
        <f>M625+M633</f>
        <v>303000</v>
      </c>
      <c r="N634" s="161">
        <f>N625+N633</f>
        <v>50000</v>
      </c>
      <c r="O634" s="161">
        <f>O625+O633</f>
        <v>353000</v>
      </c>
      <c r="P634" s="253"/>
      <c r="Q634" s="162">
        <f t="shared" si="253"/>
        <v>353000</v>
      </c>
      <c r="R634" s="162">
        <v>5000</v>
      </c>
      <c r="S634" s="162">
        <f>Q634+R634</f>
        <v>358000</v>
      </c>
      <c r="T634" s="162">
        <v>55000</v>
      </c>
      <c r="U634" s="162">
        <f t="shared" si="254"/>
        <v>413000</v>
      </c>
      <c r="V634" s="162">
        <v>2500</v>
      </c>
      <c r="W634" s="162">
        <f>W633+W625+W614</f>
        <v>560000</v>
      </c>
      <c r="X634" s="162">
        <f>X633+X625+X614</f>
        <v>50000</v>
      </c>
      <c r="Y634" s="164">
        <f t="shared" si="245"/>
        <v>610000</v>
      </c>
      <c r="Z634" s="162"/>
      <c r="AA634" s="162">
        <f>Y634+Z634</f>
        <v>610000</v>
      </c>
      <c r="AB634" s="162"/>
      <c r="AC634" s="162">
        <f>AC633+AC625+AC614</f>
        <v>610000</v>
      </c>
      <c r="AD634" s="162"/>
      <c r="AE634" s="162">
        <f>AC634+AD634</f>
        <v>610000</v>
      </c>
      <c r="AF634" s="162">
        <f>AF633+AF625+AF614</f>
        <v>24600</v>
      </c>
      <c r="AG634" s="162">
        <f>AE634+AF634</f>
        <v>634600</v>
      </c>
      <c r="AH634" s="162"/>
      <c r="AI634" s="162">
        <f>AG634+AH634</f>
        <v>634600</v>
      </c>
      <c r="AJ634" s="162">
        <f>AJ633+AJ625+AJ614</f>
        <v>2500</v>
      </c>
      <c r="AK634" s="162">
        <f>AI634+AJ634</f>
        <v>637100</v>
      </c>
      <c r="AL634" s="164">
        <f>AL633+AL625+AL614</f>
        <v>50400</v>
      </c>
      <c r="AM634" s="162">
        <f t="shared" si="255"/>
        <v>687500</v>
      </c>
      <c r="AN634" s="162">
        <f>AN633+AN625</f>
        <v>138300</v>
      </c>
      <c r="AO634" s="162">
        <f t="shared" si="256"/>
        <v>825800</v>
      </c>
      <c r="AP634" s="162">
        <f>AP633+AP625+AP614</f>
        <v>60000</v>
      </c>
      <c r="AQ634" s="162">
        <f>AQ633+AQ625+AQ614</f>
        <v>885800</v>
      </c>
      <c r="AR634" s="164"/>
      <c r="AS634" s="162">
        <f>AS633+AS625+AS614</f>
        <v>885800</v>
      </c>
      <c r="AT634" s="163"/>
      <c r="AU634" s="162">
        <f t="shared" si="249"/>
        <v>885800</v>
      </c>
      <c r="AV634" s="162">
        <f>AV633+AV625</f>
        <v>35880</v>
      </c>
      <c r="AW634" s="162">
        <f t="shared" si="250"/>
        <v>921680</v>
      </c>
    </row>
    <row r="635" spans="1:49" ht="18.75" customHeight="1">
      <c r="A635" s="149">
        <v>926</v>
      </c>
      <c r="B635" s="228">
        <v>92695</v>
      </c>
      <c r="C635" s="255">
        <v>2820</v>
      </c>
      <c r="D635" s="346" t="s">
        <v>514</v>
      </c>
      <c r="E635" s="169"/>
      <c r="F635" s="169"/>
      <c r="G635" s="169"/>
      <c r="H635" s="169"/>
      <c r="I635" s="169"/>
      <c r="J635" s="169"/>
      <c r="K635" s="169"/>
      <c r="L635" s="169"/>
      <c r="M635" s="169"/>
      <c r="N635" s="169"/>
      <c r="O635" s="169"/>
      <c r="P635" s="152"/>
      <c r="Q635" s="215"/>
      <c r="R635" s="215"/>
      <c r="S635" s="215"/>
      <c r="T635" s="215"/>
      <c r="U635" s="215"/>
      <c r="V635" s="215"/>
      <c r="W635" s="170">
        <v>0</v>
      </c>
      <c r="X635" s="210">
        <v>17000</v>
      </c>
      <c r="Y635" s="211">
        <v>17000</v>
      </c>
      <c r="Z635" s="152"/>
      <c r="AA635" s="152">
        <f>Y635+Z635</f>
        <v>17000</v>
      </c>
      <c r="AB635" s="152"/>
      <c r="AC635" s="152">
        <f>AA635+AB635</f>
        <v>17000</v>
      </c>
      <c r="AD635" s="152"/>
      <c r="AE635" s="152">
        <f>AC635+AD635</f>
        <v>17000</v>
      </c>
      <c r="AF635" s="152"/>
      <c r="AG635" s="152">
        <f>AE635+AF635</f>
        <v>17000</v>
      </c>
      <c r="AH635" s="152"/>
      <c r="AI635" s="152">
        <f>AG635+AH635</f>
        <v>17000</v>
      </c>
      <c r="AJ635" s="152"/>
      <c r="AK635" s="152">
        <f>AI635+AJ635</f>
        <v>17000</v>
      </c>
      <c r="AL635" s="154"/>
      <c r="AM635" s="152">
        <f t="shared" si="255"/>
        <v>17000</v>
      </c>
      <c r="AN635" s="152"/>
      <c r="AO635" s="152">
        <f t="shared" si="256"/>
        <v>17000</v>
      </c>
      <c r="AP635" s="152"/>
      <c r="AQ635" s="152">
        <f>AO635+AP635</f>
        <v>17000</v>
      </c>
      <c r="AR635" s="154">
        <v>-1000</v>
      </c>
      <c r="AS635" s="152">
        <f>AQ635+AR635</f>
        <v>16000</v>
      </c>
      <c r="AT635" s="150"/>
      <c r="AU635" s="152">
        <f t="shared" si="249"/>
        <v>16000</v>
      </c>
      <c r="AV635" s="152"/>
      <c r="AW635" s="152">
        <f t="shared" si="250"/>
        <v>16000</v>
      </c>
    </row>
    <row r="636" spans="1:49" ht="18.75" customHeight="1">
      <c r="A636" s="156" t="s">
        <v>515</v>
      </c>
      <c r="B636" s="174" t="s">
        <v>225</v>
      </c>
      <c r="C636" s="208"/>
      <c r="D636" s="245" t="s">
        <v>516</v>
      </c>
      <c r="E636" s="169"/>
      <c r="F636" s="169"/>
      <c r="G636" s="169"/>
      <c r="H636" s="169"/>
      <c r="I636" s="169"/>
      <c r="J636" s="169"/>
      <c r="K636" s="169"/>
      <c r="L636" s="169"/>
      <c r="M636" s="169"/>
      <c r="N636" s="169"/>
      <c r="O636" s="169"/>
      <c r="P636" s="152"/>
      <c r="Q636" s="215"/>
      <c r="R636" s="215"/>
      <c r="S636" s="215"/>
      <c r="T636" s="215"/>
      <c r="U636" s="215"/>
      <c r="V636" s="215"/>
      <c r="W636" s="170"/>
      <c r="X636" s="210"/>
      <c r="Y636" s="211"/>
      <c r="Z636" s="152"/>
      <c r="AA636" s="152"/>
      <c r="AB636" s="152"/>
      <c r="AC636" s="152"/>
      <c r="AD636" s="152"/>
      <c r="AE636" s="152"/>
      <c r="AF636" s="152"/>
      <c r="AG636" s="152"/>
      <c r="AH636" s="152"/>
      <c r="AI636" s="152"/>
      <c r="AJ636" s="152"/>
      <c r="AK636" s="152"/>
      <c r="AL636" s="154"/>
      <c r="AM636" s="152"/>
      <c r="AN636" s="152"/>
      <c r="AO636" s="152"/>
      <c r="AP636" s="152"/>
      <c r="AQ636" s="152"/>
      <c r="AR636" s="154"/>
      <c r="AS636" s="152"/>
      <c r="AT636" s="150"/>
      <c r="AU636" s="152"/>
      <c r="AV636" s="152"/>
      <c r="AW636" s="152"/>
    </row>
    <row r="637" spans="1:49" ht="18.75" customHeight="1">
      <c r="A637" s="156" t="s">
        <v>517</v>
      </c>
      <c r="B637" s="315"/>
      <c r="C637" s="208"/>
      <c r="D637" s="245" t="s">
        <v>518</v>
      </c>
      <c r="E637" s="169"/>
      <c r="F637" s="169"/>
      <c r="G637" s="169"/>
      <c r="H637" s="169"/>
      <c r="I637" s="169"/>
      <c r="J637" s="169"/>
      <c r="K637" s="169"/>
      <c r="L637" s="169"/>
      <c r="M637" s="169"/>
      <c r="N637" s="169"/>
      <c r="O637" s="169"/>
      <c r="P637" s="152"/>
      <c r="Q637" s="215"/>
      <c r="R637" s="215"/>
      <c r="S637" s="215"/>
      <c r="T637" s="215"/>
      <c r="U637" s="215"/>
      <c r="V637" s="215"/>
      <c r="W637" s="170"/>
      <c r="X637" s="210"/>
      <c r="Y637" s="211"/>
      <c r="Z637" s="152"/>
      <c r="AA637" s="152"/>
      <c r="AB637" s="152"/>
      <c r="AC637" s="152"/>
      <c r="AD637" s="152"/>
      <c r="AE637" s="152"/>
      <c r="AF637" s="152"/>
      <c r="AG637" s="152"/>
      <c r="AH637" s="152"/>
      <c r="AI637" s="152"/>
      <c r="AJ637" s="152"/>
      <c r="AK637" s="152"/>
      <c r="AL637" s="154"/>
      <c r="AM637" s="152"/>
      <c r="AN637" s="152"/>
      <c r="AO637" s="152"/>
      <c r="AP637" s="152"/>
      <c r="AQ637" s="152"/>
      <c r="AR637" s="154"/>
      <c r="AS637" s="152"/>
      <c r="AT637" s="150"/>
      <c r="AU637" s="152"/>
      <c r="AV637" s="152"/>
      <c r="AW637" s="152"/>
    </row>
    <row r="638" spans="1:49" ht="16.5" customHeight="1">
      <c r="A638" s="149"/>
      <c r="B638" s="228"/>
      <c r="C638" s="149">
        <v>4170</v>
      </c>
      <c r="D638" s="174" t="s">
        <v>299</v>
      </c>
      <c r="E638" s="150"/>
      <c r="F638" s="152">
        <v>8000</v>
      </c>
      <c r="G638" s="152">
        <f>E638+F638</f>
        <v>8000</v>
      </c>
      <c r="H638" s="152"/>
      <c r="I638" s="152">
        <f>G638+H638</f>
        <v>8000</v>
      </c>
      <c r="J638" s="152"/>
      <c r="K638" s="152">
        <f>I638+J638</f>
        <v>8000</v>
      </c>
      <c r="L638" s="152"/>
      <c r="M638" s="152">
        <v>8000</v>
      </c>
      <c r="N638" s="152"/>
      <c r="O638" s="152">
        <f>M638+N638</f>
        <v>8000</v>
      </c>
      <c r="P638" s="152">
        <v>3000</v>
      </c>
      <c r="Q638" s="152">
        <f t="shared" si="253"/>
        <v>11000</v>
      </c>
      <c r="R638" s="152"/>
      <c r="S638" s="152">
        <f>Q638+R638</f>
        <v>11000</v>
      </c>
      <c r="T638" s="152"/>
      <c r="U638" s="152">
        <f t="shared" si="254"/>
        <v>11000</v>
      </c>
      <c r="V638" s="152"/>
      <c r="W638" s="152">
        <v>11000</v>
      </c>
      <c r="X638" s="154"/>
      <c r="Y638" s="157">
        <f t="shared" si="245"/>
        <v>11000</v>
      </c>
      <c r="Z638" s="152"/>
      <c r="AA638" s="152">
        <f>Y638+Z638</f>
        <v>11000</v>
      </c>
      <c r="AB638" s="152"/>
      <c r="AC638" s="152">
        <f>AA638+AB638</f>
        <v>11000</v>
      </c>
      <c r="AD638" s="152"/>
      <c r="AE638" s="152">
        <f>AC638+AD638</f>
        <v>11000</v>
      </c>
      <c r="AF638" s="152"/>
      <c r="AG638" s="152">
        <f>AE638+AF638</f>
        <v>11000</v>
      </c>
      <c r="AH638" s="152"/>
      <c r="AI638" s="152">
        <f>AG638+AH638</f>
        <v>11000</v>
      </c>
      <c r="AJ638" s="152"/>
      <c r="AK638" s="152">
        <f>AI638+AJ638</f>
        <v>11000</v>
      </c>
      <c r="AL638" s="154"/>
      <c r="AM638" s="152">
        <v>11000</v>
      </c>
      <c r="AN638" s="152"/>
      <c r="AO638" s="152">
        <f t="shared" si="256"/>
        <v>11000</v>
      </c>
      <c r="AP638" s="152"/>
      <c r="AQ638" s="152">
        <f>AO638+AP638</f>
        <v>11000</v>
      </c>
      <c r="AR638" s="154">
        <v>-2000</v>
      </c>
      <c r="AS638" s="152">
        <f>AQ638+AR638</f>
        <v>9000</v>
      </c>
      <c r="AT638" s="150"/>
      <c r="AU638" s="152">
        <f t="shared" si="249"/>
        <v>9000</v>
      </c>
      <c r="AV638" s="152">
        <v>1000</v>
      </c>
      <c r="AW638" s="152">
        <f t="shared" si="250"/>
        <v>10000</v>
      </c>
    </row>
    <row r="639" spans="1:49" ht="16.5" customHeight="1">
      <c r="A639" s="156"/>
      <c r="B639" s="174"/>
      <c r="C639" s="149">
        <v>4210</v>
      </c>
      <c r="D639" s="150" t="s">
        <v>300</v>
      </c>
      <c r="E639" s="152">
        <v>17000</v>
      </c>
      <c r="F639" s="152">
        <v>-4000</v>
      </c>
      <c r="G639" s="152">
        <f>E639+F639</f>
        <v>13000</v>
      </c>
      <c r="H639" s="152"/>
      <c r="I639" s="152">
        <f>G639+H639</f>
        <v>13000</v>
      </c>
      <c r="J639" s="152"/>
      <c r="K639" s="152">
        <f>I639+J639</f>
        <v>13000</v>
      </c>
      <c r="L639" s="152">
        <v>1000</v>
      </c>
      <c r="M639" s="152">
        <v>14000</v>
      </c>
      <c r="N639" s="152"/>
      <c r="O639" s="152">
        <f>M639+N639</f>
        <v>14000</v>
      </c>
      <c r="P639" s="152">
        <v>7000</v>
      </c>
      <c r="Q639" s="152">
        <f t="shared" si="253"/>
        <v>21000</v>
      </c>
      <c r="R639" s="152"/>
      <c r="S639" s="152">
        <f>Q639+R639</f>
        <v>21000</v>
      </c>
      <c r="T639" s="152"/>
      <c r="U639" s="152">
        <f t="shared" si="254"/>
        <v>21000</v>
      </c>
      <c r="V639" s="152">
        <v>3500</v>
      </c>
      <c r="W639" s="152">
        <v>24500</v>
      </c>
      <c r="X639" s="154">
        <v>-8500</v>
      </c>
      <c r="Y639" s="157">
        <f t="shared" si="245"/>
        <v>16000</v>
      </c>
      <c r="Z639" s="152"/>
      <c r="AA639" s="152">
        <f>Y639+Z639</f>
        <v>16000</v>
      </c>
      <c r="AB639" s="152"/>
      <c r="AC639" s="152">
        <f>AA639+AB639</f>
        <v>16000</v>
      </c>
      <c r="AD639" s="152"/>
      <c r="AE639" s="152">
        <f>AC639+AD639</f>
        <v>16000</v>
      </c>
      <c r="AF639" s="152"/>
      <c r="AG639" s="152">
        <f>AE639+AF639</f>
        <v>16000</v>
      </c>
      <c r="AH639" s="152"/>
      <c r="AI639" s="152">
        <f>AG639+AH639</f>
        <v>16000</v>
      </c>
      <c r="AJ639" s="152">
        <v>2000</v>
      </c>
      <c r="AK639" s="152">
        <f>AI639+AJ639</f>
        <v>18000</v>
      </c>
      <c r="AL639" s="154"/>
      <c r="AM639" s="152">
        <f t="shared" si="255"/>
        <v>18000</v>
      </c>
      <c r="AN639" s="152">
        <v>3000</v>
      </c>
      <c r="AO639" s="152">
        <f t="shared" si="256"/>
        <v>21000</v>
      </c>
      <c r="AP639" s="152"/>
      <c r="AQ639" s="152">
        <f>AO639+AP639</f>
        <v>21000</v>
      </c>
      <c r="AR639" s="154">
        <v>1000</v>
      </c>
      <c r="AS639" s="152">
        <f>AQ639+AR639</f>
        <v>22000</v>
      </c>
      <c r="AT639" s="150"/>
      <c r="AU639" s="152">
        <f t="shared" si="249"/>
        <v>22000</v>
      </c>
      <c r="AV639" s="152">
        <v>2000</v>
      </c>
      <c r="AW639" s="152">
        <f t="shared" si="250"/>
        <v>24000</v>
      </c>
    </row>
    <row r="640" spans="1:49" ht="16.5" customHeight="1">
      <c r="A640" s="156"/>
      <c r="B640" s="174"/>
      <c r="C640" s="149">
        <v>4300</v>
      </c>
      <c r="D640" s="150" t="s">
        <v>284</v>
      </c>
      <c r="E640" s="152">
        <v>18000</v>
      </c>
      <c r="F640" s="152">
        <v>-4000</v>
      </c>
      <c r="G640" s="152">
        <f>E640+F640</f>
        <v>14000</v>
      </c>
      <c r="H640" s="152"/>
      <c r="I640" s="152">
        <f>G640+H640</f>
        <v>14000</v>
      </c>
      <c r="J640" s="152"/>
      <c r="K640" s="152">
        <f>I640+J640</f>
        <v>14000</v>
      </c>
      <c r="L640" s="152">
        <v>500</v>
      </c>
      <c r="M640" s="152">
        <v>14500</v>
      </c>
      <c r="N640" s="152"/>
      <c r="O640" s="152">
        <f>M640+N640</f>
        <v>14500</v>
      </c>
      <c r="P640" s="152">
        <v>-5000</v>
      </c>
      <c r="Q640" s="152">
        <f t="shared" si="253"/>
        <v>9500</v>
      </c>
      <c r="R640" s="152"/>
      <c r="S640" s="152">
        <f>Q640+R640</f>
        <v>9500</v>
      </c>
      <c r="T640" s="152"/>
      <c r="U640" s="152">
        <f t="shared" si="254"/>
        <v>9500</v>
      </c>
      <c r="V640" s="152">
        <v>-1000</v>
      </c>
      <c r="W640" s="152">
        <v>24500</v>
      </c>
      <c r="X640" s="154">
        <v>-8500</v>
      </c>
      <c r="Y640" s="157">
        <f t="shared" si="245"/>
        <v>16000</v>
      </c>
      <c r="Z640" s="152"/>
      <c r="AA640" s="152">
        <f>Y640+Z640</f>
        <v>16000</v>
      </c>
      <c r="AB640" s="152"/>
      <c r="AC640" s="152">
        <f>AA640+AB640</f>
        <v>16000</v>
      </c>
      <c r="AD640" s="152"/>
      <c r="AE640" s="152">
        <f>AC640+AD640</f>
        <v>16000</v>
      </c>
      <c r="AF640" s="152"/>
      <c r="AG640" s="152">
        <f>AE640+AF640</f>
        <v>16000</v>
      </c>
      <c r="AH640" s="152"/>
      <c r="AI640" s="152">
        <f>AG640+AH640</f>
        <v>16000</v>
      </c>
      <c r="AJ640" s="152">
        <v>500</v>
      </c>
      <c r="AK640" s="152">
        <f>AI640+AJ640</f>
        <v>16500</v>
      </c>
      <c r="AL640" s="154">
        <v>1143</v>
      </c>
      <c r="AM640" s="152">
        <f t="shared" si="255"/>
        <v>17643</v>
      </c>
      <c r="AN640" s="152">
        <v>-3000</v>
      </c>
      <c r="AO640" s="152">
        <f>AM640+AN640</f>
        <v>14643</v>
      </c>
      <c r="AP640" s="152"/>
      <c r="AQ640" s="152">
        <f>AO640+AP640</f>
        <v>14643</v>
      </c>
      <c r="AR640" s="154">
        <v>2000</v>
      </c>
      <c r="AS640" s="152">
        <f>AQ640+AR640</f>
        <v>16643</v>
      </c>
      <c r="AT640" s="150"/>
      <c r="AU640" s="152">
        <f>AS640+AT640</f>
        <v>16643</v>
      </c>
      <c r="AV640" s="152"/>
      <c r="AW640" s="152">
        <f t="shared" si="250"/>
        <v>16643</v>
      </c>
    </row>
    <row r="641" spans="1:49" ht="16.5" customHeight="1">
      <c r="A641" s="158" t="s">
        <v>519</v>
      </c>
      <c r="B641" s="192"/>
      <c r="C641" s="160"/>
      <c r="D641" s="159"/>
      <c r="E641" s="161">
        <f>SUM(E638:E640)</f>
        <v>35000</v>
      </c>
      <c r="F641" s="161">
        <f>SUM(F638:F640)</f>
        <v>0</v>
      </c>
      <c r="G641" s="161">
        <f>SUM(G638:G640)</f>
        <v>35000</v>
      </c>
      <c r="H641" s="161"/>
      <c r="I641" s="161">
        <f>SUM(I638:I640)</f>
        <v>35000</v>
      </c>
      <c r="J641" s="161"/>
      <c r="K641" s="161">
        <f>SUM(K638:K640)</f>
        <v>35000</v>
      </c>
      <c r="L641" s="161">
        <f>SUM(L638:L640)</f>
        <v>1500</v>
      </c>
      <c r="M641" s="161">
        <f>SUM(M638:M640)</f>
        <v>36500</v>
      </c>
      <c r="N641" s="253"/>
      <c r="O641" s="162">
        <f>M641+N641</f>
        <v>36500</v>
      </c>
      <c r="P641" s="162">
        <f>SUM(P638:P640)</f>
        <v>5000</v>
      </c>
      <c r="Q641" s="162">
        <f t="shared" si="253"/>
        <v>41500</v>
      </c>
      <c r="R641" s="162"/>
      <c r="S641" s="162">
        <f>Q641+R641</f>
        <v>41500</v>
      </c>
      <c r="T641" s="162"/>
      <c r="U641" s="162">
        <f t="shared" si="254"/>
        <v>41500</v>
      </c>
      <c r="V641" s="162">
        <f>SUM(V639:V640)</f>
        <v>2500</v>
      </c>
      <c r="W641" s="162">
        <f>SUM(W638:W640)</f>
        <v>60000</v>
      </c>
      <c r="X641" s="162">
        <f>SUM(X635:X640)</f>
        <v>0</v>
      </c>
      <c r="Y641" s="164">
        <f t="shared" si="245"/>
        <v>60000</v>
      </c>
      <c r="Z641" s="162">
        <f>SUM(Z635:Z640)</f>
        <v>0</v>
      </c>
      <c r="AA641" s="162">
        <f>Y641+Z641</f>
        <v>60000</v>
      </c>
      <c r="AB641" s="162"/>
      <c r="AC641" s="162">
        <f>AA641+AB641</f>
        <v>60000</v>
      </c>
      <c r="AD641" s="162"/>
      <c r="AE641" s="162">
        <f>AC641+AD641</f>
        <v>60000</v>
      </c>
      <c r="AF641" s="162"/>
      <c r="AG641" s="162">
        <f>AE641+AF641</f>
        <v>60000</v>
      </c>
      <c r="AH641" s="162"/>
      <c r="AI641" s="162">
        <f>AG641+AH641</f>
        <v>60000</v>
      </c>
      <c r="AJ641" s="162">
        <f>SUM(AJ635:AJ640)</f>
        <v>2500</v>
      </c>
      <c r="AK641" s="162">
        <f>AI641+AJ641</f>
        <v>62500</v>
      </c>
      <c r="AL641" s="164">
        <v>1143</v>
      </c>
      <c r="AM641" s="162">
        <f>AK641+AL641</f>
        <v>63643</v>
      </c>
      <c r="AN641" s="162">
        <f>SUM(AN635:AN640)</f>
        <v>0</v>
      </c>
      <c r="AO641" s="162">
        <f>AM641+AN641</f>
        <v>63643</v>
      </c>
      <c r="AP641" s="162"/>
      <c r="AQ641" s="162">
        <f>SUM(AQ635:AQ640)</f>
        <v>63643</v>
      </c>
      <c r="AR641" s="164">
        <f>SUM(AR635:AR640)</f>
        <v>0</v>
      </c>
      <c r="AS641" s="162">
        <f>AQ641+AR641</f>
        <v>63643</v>
      </c>
      <c r="AT641" s="163"/>
      <c r="AU641" s="162">
        <f>AS641+AT641</f>
        <v>63643</v>
      </c>
      <c r="AV641" s="162">
        <v>3000</v>
      </c>
      <c r="AW641" s="162">
        <f t="shared" si="250"/>
        <v>66643</v>
      </c>
    </row>
    <row r="642" spans="1:49" ht="21.75" customHeight="1">
      <c r="A642" s="194" t="s">
        <v>520</v>
      </c>
      <c r="B642" s="195"/>
      <c r="C642" s="196"/>
      <c r="D642" s="192"/>
      <c r="E642" s="161" t="e">
        <f aca="true" t="shared" si="257" ref="E642:J642">E641+E634+E610+E544+E498+E392+E373+E209+E198+E189+E146+E91+E61+E45+E16+E12</f>
        <v>#REF!</v>
      </c>
      <c r="F642" s="161" t="e">
        <f t="shared" si="257"/>
        <v>#REF!</v>
      </c>
      <c r="G642" s="161" t="e">
        <f t="shared" si="257"/>
        <v>#REF!</v>
      </c>
      <c r="H642" s="161" t="e">
        <f t="shared" si="257"/>
        <v>#REF!</v>
      </c>
      <c r="I642" s="161" t="e">
        <f t="shared" si="257"/>
        <v>#REF!</v>
      </c>
      <c r="J642" s="161" t="e">
        <f t="shared" si="257"/>
        <v>#REF!</v>
      </c>
      <c r="K642" s="161" t="e">
        <f>K641+K634+K610+K544+K498+K392+K373+K209+K198+K189+K146+K91+K61+K45+K16+K12+#REF!</f>
        <v>#REF!</v>
      </c>
      <c r="L642" s="161" t="e">
        <f>L641+L634+L610+L544+L498+L392+L373+L209+L198+L189+L146+L91+L61+L45+L16+L12+#REF!</f>
        <v>#REF!</v>
      </c>
      <c r="M642" s="161" t="e">
        <f>M641+M634+M610+M544+M498+M392+M373+M209+M198+M189+M146+M91+M61+M45+M16+M12+#REF!</f>
        <v>#REF!</v>
      </c>
      <c r="N642" s="161" t="e">
        <f>N641+N634+N610+N544+N498+N392+N373+N209+N198+N189+N146+N91+N61+N45+N16+N12+#REF!</f>
        <v>#REF!</v>
      </c>
      <c r="O642" s="161" t="e">
        <f>O641+O634+O610+O544+O498+O392+O373+O209+O198+O189+O146+O91+O61+O45+O16+O12+#REF!</f>
        <v>#REF!</v>
      </c>
      <c r="P642" s="161" t="e">
        <f>P641+P634+P610+P544+P498+P392+P373+P209+P198+P189+P146+P91+P61+P45+P16+P12+#REF!</f>
        <v>#REF!</v>
      </c>
      <c r="Q642" s="161" t="e">
        <f>Q641+Q634+Q610+Q544+Q498+Q392+Q373+Q209+Q198+Q189+Q146+Q91+Q61+Q45+Q16+Q12+#REF!</f>
        <v>#REF!</v>
      </c>
      <c r="R642" s="161" t="e">
        <f>R641+R634+R610+R544+R498+R392+R373+R209+R198+R189+R146+R91+R61+R45+R16+R12+#REF!</f>
        <v>#REF!</v>
      </c>
      <c r="S642" s="162" t="e">
        <f>S641+S634+S610+S544+S498+S392+#REF!+S373+S209+S198+S189+S146+S91+S61+S45+S16+S12</f>
        <v>#REF!</v>
      </c>
      <c r="T642" s="162" t="e">
        <f>T641+T634+T610+T544+T498+T392+#REF!+T373+T209+T198+T189+T146+T91+T61+T45+T16+T12</f>
        <v>#REF!</v>
      </c>
      <c r="U642" s="162" t="e">
        <f>U641+U634+U610+U544+U498+U392+#REF!+U373+U209+U198+U189+U146+U91+U61+U45+U16+U12</f>
        <v>#REF!</v>
      </c>
      <c r="V642" s="162" t="e">
        <f>V641+V634+V610+V544+V498+V392+#REF!+V373+V209+V198+V189+V146+V91+V61+V45+V16+V12</f>
        <v>#REF!</v>
      </c>
      <c r="W642" s="162" t="e">
        <f aca="true" t="shared" si="258" ref="W642:AB642">W641+W634+W610+W544+W498+W392+W373+W209+W198+W189+W146+W91+W61+W45+W16+W12</f>
        <v>#REF!</v>
      </c>
      <c r="X642" s="162">
        <f t="shared" si="258"/>
        <v>7840034</v>
      </c>
      <c r="Y642" s="164">
        <f t="shared" si="258"/>
        <v>49532031</v>
      </c>
      <c r="Z642" s="162">
        <f t="shared" si="258"/>
        <v>3578846</v>
      </c>
      <c r="AA642" s="162">
        <f t="shared" si="258"/>
        <v>53310877</v>
      </c>
      <c r="AB642" s="162">
        <f t="shared" si="258"/>
        <v>367998</v>
      </c>
      <c r="AC642" s="162">
        <f>AC12+AC16+AC45+AC61+AC91+AC146+AC189+AC198+AC209+AC373+AC392+AC498+AC544+AC610+AC634+AC641</f>
        <v>53678875</v>
      </c>
      <c r="AD642" s="162">
        <f>AD641+AD634+AD610+AD544+AD498+AD392+AD373+AD209+AD198+AD189+AD146+AD91+AD61+AD45+AD16+AD12</f>
        <v>17979</v>
      </c>
      <c r="AE642" s="162">
        <f>AE641+AE634+AE610+AE544+AE498+AE392+AE373+AE209+AE198+AE189+AE146+AE91+AE61+AE45+AE16+AE12</f>
        <v>53696854</v>
      </c>
      <c r="AF642" s="162">
        <f>AF641+AF634+AF610+AF544+AF498+AF392+AF373+AF209+AF198+AF189+AF146+AF91+AF61+AF45+AF16+AF12</f>
        <v>6617076</v>
      </c>
      <c r="AG642" s="162">
        <f>AG641+AG634+AG610+AG544+AG498+AG392+AG373+AG209+AG198+AG189+AG146+AG91+AG61+AG45+AG16+AG12</f>
        <v>64919180</v>
      </c>
      <c r="AH642" s="162">
        <f>AH641+AH634+AH610+AH544+AH498+AH392+AH373+AH209+AH198+AH189+AH146+AH91+AH61+AH45+AH16+AH12</f>
        <v>13398</v>
      </c>
      <c r="AI642" s="162">
        <f>AG642+AH642</f>
        <v>64932578</v>
      </c>
      <c r="AJ642" s="162">
        <f>AJ641+AJ634+AJ610+AJ544+AJ498+AJ392+AJ373+AJ209+AJ198+AJ189+AJ146+AJ91+AJ61+AJ45+AJ16+AJ12</f>
        <v>162981</v>
      </c>
      <c r="AK642" s="162">
        <f>AK641+AK634+AK610+AK544+AK498+AK392+AK373+AK209+AK198+AK189+AK146+AK91+AK61+AK45+AK16+AK12</f>
        <v>64995559</v>
      </c>
      <c r="AL642" s="164">
        <f>AL641+AL634+AL610+AL544+AL498+AL392+AL373+AL209+AL198+AL189+AL146+AL91+AL61+AL45+AL16+AL12</f>
        <v>1007600</v>
      </c>
      <c r="AM642" s="162">
        <f t="shared" si="255"/>
        <v>66003159</v>
      </c>
      <c r="AN642" s="162">
        <f>AN641+AN634+AN610+AN544+AN498+AN392+AN373+AN209+AN198+AN189+AN146+AN91+AN61+AN45+AN16+AN12</f>
        <v>1794508</v>
      </c>
      <c r="AO642" s="162">
        <f>AM642+AN642</f>
        <v>67797667</v>
      </c>
      <c r="AP642" s="162">
        <f>AP641+AP634+AP610+AP544+AP498+AP392+AP373+AP209+AP198+AP189+AP146+AP91+AP61+AP45+AP16+AP12</f>
        <v>109078</v>
      </c>
      <c r="AQ642" s="162">
        <f>AQ641+AQ634+AQ610+AQ544+AQ498+AQ392+AQ373+AQ209+AQ198+AQ189+AQ146+AQ91+AQ61+AQ45+AQ16+AQ12</f>
        <v>74687849</v>
      </c>
      <c r="AR642" s="164">
        <f>AR641+AR634+AR610+AR544+AR498+AR392+AR373+AR209+AR198+AR189+AR146+AR91+AR61+AR45+AR16+AR12</f>
        <v>-127160</v>
      </c>
      <c r="AS642" s="162">
        <f>AS641+AS634+AS610+AS544+AS498+AS392+AS373+AS209+AS198+AS189+AS146+AS91+AS61+AS45+AS16+AS12</f>
        <v>74560689</v>
      </c>
      <c r="AT642" s="163"/>
      <c r="AU642" s="162">
        <f>AU641+AU634+AU610+AU544+AU498+AU392+AU373+AU209+AU198+AU189+AU146+AU91+AU61+AU45+AU16+AU12</f>
        <v>74888854</v>
      </c>
      <c r="AV642" s="162">
        <f>AV641+AV634+AV610+AV544+AV498+AV392+AV373+AV209+AV198+AV189+AV146+AV91+AV61+AV45+AV16+AV12</f>
        <v>-864763</v>
      </c>
      <c r="AW642" s="162">
        <f>AU642+AV642</f>
        <v>74024091</v>
      </c>
    </row>
    <row r="643" spans="18:48" ht="16.5" customHeight="1">
      <c r="R643" s="154"/>
      <c r="T643" s="154"/>
      <c r="X643" s="154"/>
      <c r="Z643" s="154"/>
      <c r="AB643" s="154"/>
      <c r="AD643" s="154"/>
      <c r="AF643" s="154"/>
      <c r="AH643" s="154"/>
      <c r="AJ643" s="154"/>
      <c r="AN643" s="154"/>
      <c r="AP643" s="154"/>
      <c r="AR643" s="154"/>
      <c r="AV643" s="154"/>
    </row>
    <row r="644" spans="18:48" ht="16.5" customHeight="1">
      <c r="R644" s="154"/>
      <c r="T644" s="154"/>
      <c r="X644" s="154"/>
      <c r="Z644" s="154"/>
      <c r="AB644" s="154"/>
      <c r="AD644" s="154"/>
      <c r="AF644" s="154"/>
      <c r="AH644" s="154"/>
      <c r="AJ644" s="154"/>
      <c r="AN644" s="154" t="e">
        <f>AN45+AN46+AN55+AN60+AN90+AN96+AN111+AN113+AN114+AN115+AN120+AN129+AN130+AN131+AN145+AN151+AN152+AN158+AN159+AN169+#REF!+AN228+AN260+AN263+AN264+AN265+AN267+AN268+AN284+AN285+AN288+AN289+AN293+AN307+AN310+AN313+AN316+AN318+AN330+AN354+AN364+AN378+AN412+AN425+AN459+AN497+AN512+AN526+AN527+AN530+AN535+AN538+AN615+AN618+AN627+AN628+AN639</f>
        <v>#REF!</v>
      </c>
      <c r="AP644" s="154"/>
      <c r="AR644" s="154"/>
      <c r="AV644" s="154"/>
    </row>
    <row r="645" spans="18:48" ht="16.5" customHeight="1">
      <c r="R645" s="154"/>
      <c r="T645" s="154"/>
      <c r="X645" s="154"/>
      <c r="Z645" s="154" t="e">
        <f>#REF!+Z53+Z58+#REF!+Z92+Z108+Z111+Z113+Z114+Z115+Z129+Z132+Z133+Z134+Z147+Z157+Z167+Z324+Z370+Z521+Z523+Z524+Z603+Z631+Z640+Z125+#REF!</f>
        <v>#REF!</v>
      </c>
      <c r="AB645" s="154"/>
      <c r="AD645" s="154"/>
      <c r="AF645" s="154"/>
      <c r="AH645" s="154"/>
      <c r="AJ645" s="154"/>
      <c r="AN645" s="154"/>
      <c r="AP645" s="154"/>
      <c r="AR645" s="154"/>
      <c r="AS645" s="154"/>
      <c r="AV645" s="154"/>
    </row>
    <row r="646" spans="18:48" ht="16.5" customHeight="1">
      <c r="R646" s="154"/>
      <c r="T646" s="154"/>
      <c r="X646" s="154"/>
      <c r="Z646" s="154"/>
      <c r="AB646" s="154"/>
      <c r="AD646" s="154"/>
      <c r="AF646" s="154"/>
      <c r="AH646" s="154"/>
      <c r="AJ646" s="154"/>
      <c r="AL646" s="154" t="e">
        <f>AL45+AL59+AL75+AL79+AL80+AL86+AL110+AL120+AL133+#REF!+AL147+AL152+AL155+AL157+AL165+AL166+AL172+AL173+AL175+AL177+AL179+AL265+AL279+AL313+AL318+AL378+AL382+AL416+AL423+AL424+AL458+AL490+AL516+AL586+AL588+AL615+AL616+#REF!+AL628+AL640</f>
        <v>#REF!</v>
      </c>
      <c r="AM646" s="154"/>
      <c r="AN646" s="154"/>
      <c r="AR646" s="154"/>
      <c r="AV646" s="154"/>
    </row>
    <row r="647" spans="18:48" ht="16.5" customHeight="1">
      <c r="R647" s="154"/>
      <c r="T647" s="154"/>
      <c r="X647" s="154"/>
      <c r="Z647" s="154"/>
      <c r="AB647" s="154"/>
      <c r="AD647" s="154"/>
      <c r="AF647" s="347" t="e">
        <f>AF23+AF26+AF28+AF41+AF42+#REF!+AF43+AF50+AF53+AF58+AF59+AF60+AF90+AF97+AF135+AF151+AF152+AF155+AF157+AF159+AF164+AF169+AF171+AF177+AF180+AF181+AF210+AF212+AF213+AF247+AF280+AF304+AF332+AF349+AF350+AF353+AF357+AF379+AF382+AF383+AF400+AF411+AF413+AF415+AF417+AF422+AF425+AF484+AF520+AF528+AF561+AF580+AF600+AF615+AF633</f>
        <v>#REF!</v>
      </c>
      <c r="AG647" s="154"/>
      <c r="AH647" s="154"/>
      <c r="AI647" s="154"/>
      <c r="AJ647" s="154"/>
      <c r="AN647" s="154" t="e">
        <f>AN48+AN50+AN56+AN116+AN122+AN156+AN161+AN195+AN203+AN261+AN262+AN282+AN309+AN323+AN325+AN410+AN420+AN445+AN458+AN504+AN505+AN508+#REF!+AN629+AN640</f>
        <v>#REF!</v>
      </c>
      <c r="AR647" s="154"/>
      <c r="AV647" s="154"/>
    </row>
    <row r="648" spans="18:48" ht="16.5" customHeight="1">
      <c r="R648" s="154"/>
      <c r="T648" s="154"/>
      <c r="X648" s="154"/>
      <c r="Z648" s="154">
        <f>Z50+Z93+Z100+Z116+Z120++Z151+Z265+Z274+Z369+Z627</f>
        <v>-84862</v>
      </c>
      <c r="AB648" s="154"/>
      <c r="AD648" s="154"/>
      <c r="AH648" s="154"/>
      <c r="AJ648" s="154">
        <f>AJ45+AJ97+AJ136+AJ137+AJ144+AJ155+AJ301+AJ306+AJ307+AJ356+AJ413+AJ541+AJ586+AJ627+AJ632+AJ641</f>
        <v>221432</v>
      </c>
      <c r="AL648" s="154" t="e">
        <f>AL60+AL70+AL72+AL76+AL83+AL116+AL161+AL164+#REF!+AL270+AL375+AL420+AL451+AL508+AL587+AL591+AL597+AL140</f>
        <v>#REF!</v>
      </c>
      <c r="AM648" s="154"/>
      <c r="AN648" s="154"/>
      <c r="AP648" s="154">
        <f>AP22+AP25+AP26+AP39+AP71+AP73+AP76+AP80+AP151+AP160+AP164+AP169+AP210+AP229+AP233+AP259+AP265+AP267+AP268+AP269+AP286+AP288+AP289+AP290+AP293+AP295+AP297+AP298+AP311+AP313+AP314+AP315+AP318+AP329+AP330+AP333+AP336+AP356+AP437+AP461+AP495+AP509+AP510+AP566+AP567+AP586+AP592+AP596+AP598+AP623+AP628</f>
        <v>446449</v>
      </c>
      <c r="AR648" s="154"/>
      <c r="AV648" s="154"/>
    </row>
    <row r="649" spans="18:48" ht="16.5" customHeight="1">
      <c r="R649" s="154"/>
      <c r="T649" s="154"/>
      <c r="X649" s="154"/>
      <c r="Z649" s="154"/>
      <c r="AB649" s="154"/>
      <c r="AD649" s="154"/>
      <c r="AF649" s="154" t="e">
        <f>AF23+AF26+AF28+AF41+AF42+#REF!+AF50+AF53+AF58+AF59+AF60+AF90+AF97+AF135+AF151+AF152+AF155+AF157+AF159+AF164+AF169+AF171+AF177+AF180+AF181+AF230+AF247+AF280+AF304+AF332+AF349+AF350+AF353+AF357+AF379+AF382+AF383+AF400+AF411+AF415+AF417+AF422+AF425+AF484+AF520+AF528+AF561+AF580+AF600+AF615+AF627+AF628</f>
        <v>#REF!</v>
      </c>
      <c r="AH649" s="154"/>
      <c r="AJ649" s="154"/>
      <c r="AN649" s="154"/>
      <c r="AR649" s="154"/>
      <c r="AV649" s="154"/>
    </row>
    <row r="650" spans="18:48" ht="16.5" customHeight="1">
      <c r="R650" s="154"/>
      <c r="T650" s="154"/>
      <c r="X650" s="154"/>
      <c r="Z650" s="154"/>
      <c r="AB650" s="154"/>
      <c r="AD650" s="154"/>
      <c r="AH650" s="154"/>
      <c r="AJ650" s="154">
        <f>AJ138+AJ141+AJ142+AJ143+AJ291+AJ298+AJ308+AJ350+AJ587+AJ589+AJ591</f>
        <v>-59751</v>
      </c>
      <c r="AL650" s="154" t="e">
        <f>AL646+AL648</f>
        <v>#REF!</v>
      </c>
      <c r="AM650" s="154"/>
      <c r="AN650" s="154" t="e">
        <f>AN644+AN647</f>
        <v>#REF!</v>
      </c>
      <c r="AR650" s="154"/>
      <c r="AV650" s="154"/>
    </row>
    <row r="651" spans="18:48" ht="16.5" customHeight="1">
      <c r="R651" s="154"/>
      <c r="T651" s="154"/>
      <c r="X651" s="154"/>
      <c r="Z651" s="154" t="e">
        <f>Z645+Z648</f>
        <v>#REF!</v>
      </c>
      <c r="AB651" s="154"/>
      <c r="AD651" s="154"/>
      <c r="AF651" s="154" t="e">
        <f>AF22+AF47+AF48+#REF!+AF153+AF178+AF195+AF356+AF378+AF395+AF409+AF530</f>
        <v>#REF!</v>
      </c>
      <c r="AH651" s="154"/>
      <c r="AJ651" s="154"/>
      <c r="AN651" s="154"/>
      <c r="AP651" s="154" t="e">
        <f>AP28+AP36+AP41+AP145+AP156+AP157+AP158+AP161+AP165+AP166+AP167+AP171+AP174+AP175+AP176+AP179+AP180+AP203+AP212+AP213+#REF!+AP231+AP260+AP270+AP274+AP282+AP283+AP307+AP350+AP395+AP452+AP493+AP515+AP518+AP547+AP563+#REF!+#REF!+AP579+AP587+AP591+AP597+AP599+AP612</f>
        <v>#REF!</v>
      </c>
      <c r="AR651" s="154"/>
      <c r="AS651" s="154"/>
      <c r="AV651" s="154"/>
    </row>
    <row r="652" spans="18:48" ht="16.5" customHeight="1">
      <c r="R652" s="154"/>
      <c r="T652" s="154"/>
      <c r="X652" s="154"/>
      <c r="Z652" s="154"/>
      <c r="AB652" s="154"/>
      <c r="AD652" s="154"/>
      <c r="AH652" s="154"/>
      <c r="AJ652" s="154">
        <f>AJ648+AJ650</f>
        <v>161681</v>
      </c>
      <c r="AN652" s="154"/>
      <c r="AR652" s="154"/>
      <c r="AV652" s="154"/>
    </row>
    <row r="653" spans="18:48" ht="16.5" customHeight="1">
      <c r="R653" s="154"/>
      <c r="T653" s="154"/>
      <c r="X653" s="154"/>
      <c r="Z653" s="154"/>
      <c r="AB653" s="154"/>
      <c r="AD653" s="154"/>
      <c r="AF653" s="154" t="e">
        <f>AF649+AF651</f>
        <v>#REF!</v>
      </c>
      <c r="AH653" s="154"/>
      <c r="AI653" s="154"/>
      <c r="AJ653" s="154"/>
      <c r="AN653" s="154"/>
      <c r="AO653" s="154">
        <f>AO42+AO43+AO44+AO59+AO60+AO89+AO133+AO134+AO147+AO181+AO228+AO279+AO330+AO375+AO382+AO425+AO430+AO465+AO538+AO598+AO618</f>
        <v>20743156</v>
      </c>
      <c r="AR653" s="154"/>
      <c r="AV653" s="154"/>
    </row>
    <row r="654" spans="18:48" ht="16.5" customHeight="1">
      <c r="R654" s="154"/>
      <c r="T654" s="154"/>
      <c r="X654" s="154"/>
      <c r="Z654" s="154"/>
      <c r="AB654" s="154"/>
      <c r="AD654" s="154"/>
      <c r="AH654" s="154"/>
      <c r="AJ654" s="154"/>
      <c r="AN654" s="154"/>
      <c r="AP654" s="154" t="e">
        <f>AP648+AP651</f>
        <v>#REF!</v>
      </c>
      <c r="AR654" s="154"/>
      <c r="AV654" s="154"/>
    </row>
    <row r="655" spans="18:48" ht="16.5" customHeight="1">
      <c r="R655" s="154"/>
      <c r="T655" s="154"/>
      <c r="X655" s="154"/>
      <c r="Z655" s="154"/>
      <c r="AB655" s="154"/>
      <c r="AD655" s="154"/>
      <c r="AH655" s="154"/>
      <c r="AJ655" s="154"/>
      <c r="AN655" s="154"/>
      <c r="AR655" s="154"/>
      <c r="AV655" s="154"/>
    </row>
    <row r="656" spans="18:48" ht="16.5" customHeight="1">
      <c r="R656" s="154"/>
      <c r="T656" s="154"/>
      <c r="X656" s="154"/>
      <c r="Z656" s="154"/>
      <c r="AB656" s="154"/>
      <c r="AD656" s="154"/>
      <c r="AH656" s="154"/>
      <c r="AJ656" s="154"/>
      <c r="AN656" s="154"/>
      <c r="AR656" s="154"/>
      <c r="AV656" s="154"/>
    </row>
    <row r="657" spans="18:48" ht="16.5" customHeight="1">
      <c r="R657" s="154"/>
      <c r="T657" s="154"/>
      <c r="X657" s="154"/>
      <c r="Z657" s="154"/>
      <c r="AB657" s="154"/>
      <c r="AD657" s="154"/>
      <c r="AH657" s="154"/>
      <c r="AJ657" s="154"/>
      <c r="AN657" s="154"/>
      <c r="AR657" s="154"/>
      <c r="AV657" s="154"/>
    </row>
    <row r="658" spans="18:48" ht="16.5" customHeight="1">
      <c r="R658" s="154"/>
      <c r="T658" s="154"/>
      <c r="X658" s="154"/>
      <c r="Z658" s="154"/>
      <c r="AB658" s="154"/>
      <c r="AD658" s="154"/>
      <c r="AH658" s="154"/>
      <c r="AJ658" s="154"/>
      <c r="AN658" s="154"/>
      <c r="AR658" s="154"/>
      <c r="AV658" s="154"/>
    </row>
    <row r="659" spans="18:48" ht="16.5" customHeight="1">
      <c r="R659" s="154"/>
      <c r="T659" s="154"/>
      <c r="X659" s="154"/>
      <c r="Z659" s="154"/>
      <c r="AB659" s="154"/>
      <c r="AD659" s="154"/>
      <c r="AH659" s="154"/>
      <c r="AJ659" s="154"/>
      <c r="AN659" s="154"/>
      <c r="AR659" s="154"/>
      <c r="AV659" s="154"/>
    </row>
    <row r="660" spans="18:48" ht="16.5" customHeight="1">
      <c r="R660" s="154"/>
      <c r="T660" s="154"/>
      <c r="X660" s="154"/>
      <c r="Z660" s="154"/>
      <c r="AB660" s="154"/>
      <c r="AD660" s="154"/>
      <c r="AH660" s="154"/>
      <c r="AJ660" s="154"/>
      <c r="AN660" s="154"/>
      <c r="AR660" s="154"/>
      <c r="AV660" s="154"/>
    </row>
    <row r="661" spans="18:48" ht="16.5" customHeight="1">
      <c r="R661" s="154"/>
      <c r="T661" s="154"/>
      <c r="X661" s="154"/>
      <c r="Z661" s="154"/>
      <c r="AB661" s="154"/>
      <c r="AD661" s="154"/>
      <c r="AH661" s="154"/>
      <c r="AJ661" s="154"/>
      <c r="AN661" s="154"/>
      <c r="AR661" s="154"/>
      <c r="AV661" s="154"/>
    </row>
    <row r="662" spans="18:48" ht="16.5" customHeight="1">
      <c r="R662" s="154"/>
      <c r="T662" s="154"/>
      <c r="X662" s="154"/>
      <c r="Z662" s="154"/>
      <c r="AB662" s="154"/>
      <c r="AD662" s="154"/>
      <c r="AH662" s="154"/>
      <c r="AJ662" s="154"/>
      <c r="AN662" s="154"/>
      <c r="AR662" s="154"/>
      <c r="AV662" s="154"/>
    </row>
    <row r="663" spans="18:48" ht="16.5" customHeight="1">
      <c r="R663" s="154"/>
      <c r="T663" s="154"/>
      <c r="X663" s="154"/>
      <c r="Z663" s="154"/>
      <c r="AB663" s="154"/>
      <c r="AD663" s="154"/>
      <c r="AH663" s="154"/>
      <c r="AJ663" s="154"/>
      <c r="AN663" s="154"/>
      <c r="AR663" s="154"/>
      <c r="AV663" s="154"/>
    </row>
    <row r="664" spans="18:48" ht="16.5" customHeight="1">
      <c r="R664" s="154"/>
      <c r="T664" s="154"/>
      <c r="X664" s="154"/>
      <c r="Z664" s="154"/>
      <c r="AB664" s="154"/>
      <c r="AD664" s="154"/>
      <c r="AH664" s="154"/>
      <c r="AJ664" s="154"/>
      <c r="AN664" s="154"/>
      <c r="AR664" s="154"/>
      <c r="AV664" s="154"/>
    </row>
    <row r="665" spans="18:48" ht="16.5" customHeight="1">
      <c r="R665" s="154"/>
      <c r="T665" s="154"/>
      <c r="X665" s="154"/>
      <c r="Z665" s="154"/>
      <c r="AB665" s="154"/>
      <c r="AD665" s="154"/>
      <c r="AH665" s="154"/>
      <c r="AJ665" s="154"/>
      <c r="AN665" s="154"/>
      <c r="AR665" s="154"/>
      <c r="AV665" s="154"/>
    </row>
    <row r="666" spans="18:48" ht="16.5" customHeight="1">
      <c r="R666" s="154"/>
      <c r="T666" s="154"/>
      <c r="X666" s="154"/>
      <c r="Z666" s="154"/>
      <c r="AB666" s="154"/>
      <c r="AD666" s="154"/>
      <c r="AH666" s="154"/>
      <c r="AJ666" s="154"/>
      <c r="AN666" s="154"/>
      <c r="AR666" s="154"/>
      <c r="AV666" s="154"/>
    </row>
    <row r="667" spans="18:48" ht="16.5" customHeight="1">
      <c r="R667" s="154"/>
      <c r="T667" s="154"/>
      <c r="X667" s="154"/>
      <c r="Z667" s="154"/>
      <c r="AB667" s="154"/>
      <c r="AD667" s="154"/>
      <c r="AH667" s="154"/>
      <c r="AJ667" s="154"/>
      <c r="AN667" s="154"/>
      <c r="AR667" s="154"/>
      <c r="AV667" s="154"/>
    </row>
    <row r="668" spans="18:48" ht="16.5" customHeight="1">
      <c r="R668" s="154"/>
      <c r="T668" s="154"/>
      <c r="X668" s="154"/>
      <c r="Z668" s="154"/>
      <c r="AB668" s="154"/>
      <c r="AD668" s="154"/>
      <c r="AH668" s="154"/>
      <c r="AJ668" s="154"/>
      <c r="AN668" s="154"/>
      <c r="AR668" s="154"/>
      <c r="AV668" s="154"/>
    </row>
    <row r="669" spans="18:48" ht="16.5" customHeight="1">
      <c r="R669" s="154"/>
      <c r="T669" s="154"/>
      <c r="X669" s="154"/>
      <c r="Z669" s="154"/>
      <c r="AB669" s="154"/>
      <c r="AD669" s="154"/>
      <c r="AH669" s="154"/>
      <c r="AJ669" s="154"/>
      <c r="AN669" s="154"/>
      <c r="AR669" s="154"/>
      <c r="AV669" s="154"/>
    </row>
    <row r="670" spans="18:48" ht="16.5" customHeight="1">
      <c r="R670" s="154"/>
      <c r="T670" s="154"/>
      <c r="X670" s="154"/>
      <c r="Z670" s="154"/>
      <c r="AB670" s="154"/>
      <c r="AD670" s="154"/>
      <c r="AH670" s="154"/>
      <c r="AJ670" s="154"/>
      <c r="AN670" s="154"/>
      <c r="AR670" s="154"/>
      <c r="AV670" s="154"/>
    </row>
    <row r="671" spans="18:48" ht="16.5" customHeight="1">
      <c r="R671" s="154"/>
      <c r="T671" s="154"/>
      <c r="X671" s="154"/>
      <c r="Z671" s="154"/>
      <c r="AB671" s="154"/>
      <c r="AD671" s="154"/>
      <c r="AH671" s="154"/>
      <c r="AJ671" s="154"/>
      <c r="AN671" s="154"/>
      <c r="AR671" s="154"/>
      <c r="AV671" s="154"/>
    </row>
    <row r="672" spans="18:48" ht="16.5" customHeight="1">
      <c r="R672" s="154"/>
      <c r="T672" s="154"/>
      <c r="X672" s="154"/>
      <c r="Z672" s="154"/>
      <c r="AB672" s="154"/>
      <c r="AD672" s="154"/>
      <c r="AH672" s="154"/>
      <c r="AJ672" s="154"/>
      <c r="AN672" s="154"/>
      <c r="AR672" s="154"/>
      <c r="AV672" s="154"/>
    </row>
    <row r="673" spans="18:48" ht="16.5" customHeight="1">
      <c r="R673" s="154"/>
      <c r="T673" s="154"/>
      <c r="X673" s="154"/>
      <c r="Z673" s="154"/>
      <c r="AB673" s="154"/>
      <c r="AD673" s="154"/>
      <c r="AH673" s="154"/>
      <c r="AJ673" s="154"/>
      <c r="AN673" s="154"/>
      <c r="AR673" s="154"/>
      <c r="AV673" s="154"/>
    </row>
    <row r="674" spans="18:48" ht="16.5" customHeight="1">
      <c r="R674" s="154"/>
      <c r="T674" s="154"/>
      <c r="X674" s="154"/>
      <c r="Z674" s="154"/>
      <c r="AB674" s="154"/>
      <c r="AD674" s="154"/>
      <c r="AH674" s="154"/>
      <c r="AJ674" s="154"/>
      <c r="AN674" s="154"/>
      <c r="AR674" s="154"/>
      <c r="AV674" s="154"/>
    </row>
    <row r="675" spans="18:48" ht="16.5" customHeight="1">
      <c r="R675" s="154"/>
      <c r="T675" s="154"/>
      <c r="X675" s="154"/>
      <c r="Z675" s="154"/>
      <c r="AB675" s="154"/>
      <c r="AD675" s="154"/>
      <c r="AH675" s="154"/>
      <c r="AJ675" s="154"/>
      <c r="AN675" s="154"/>
      <c r="AR675" s="154"/>
      <c r="AV675" s="154"/>
    </row>
    <row r="676" spans="18:48" ht="16.5" customHeight="1">
      <c r="R676" s="154"/>
      <c r="T676" s="154"/>
      <c r="X676" s="154"/>
      <c r="Z676" s="154"/>
      <c r="AB676" s="154"/>
      <c r="AD676" s="154"/>
      <c r="AH676" s="154"/>
      <c r="AJ676" s="154"/>
      <c r="AN676" s="154"/>
      <c r="AR676" s="154"/>
      <c r="AV676" s="154"/>
    </row>
    <row r="677" spans="18:48" ht="16.5" customHeight="1">
      <c r="R677" s="154"/>
      <c r="T677" s="154"/>
      <c r="X677" s="154"/>
      <c r="Z677" s="154"/>
      <c r="AB677" s="154"/>
      <c r="AD677" s="154"/>
      <c r="AH677" s="154"/>
      <c r="AJ677" s="154"/>
      <c r="AN677" s="154"/>
      <c r="AR677" s="154"/>
      <c r="AV677" s="154"/>
    </row>
    <row r="678" spans="18:48" ht="16.5" customHeight="1">
      <c r="R678" s="154"/>
      <c r="T678" s="154"/>
      <c r="X678" s="154"/>
      <c r="Z678" s="154"/>
      <c r="AB678" s="154"/>
      <c r="AD678" s="154"/>
      <c r="AH678" s="154"/>
      <c r="AJ678" s="154"/>
      <c r="AN678" s="154"/>
      <c r="AR678" s="154"/>
      <c r="AV678" s="154"/>
    </row>
    <row r="679" spans="18:48" ht="16.5" customHeight="1">
      <c r="R679" s="154"/>
      <c r="T679" s="154"/>
      <c r="X679" s="154"/>
      <c r="Z679" s="154"/>
      <c r="AB679" s="154"/>
      <c r="AD679" s="154"/>
      <c r="AH679" s="154"/>
      <c r="AJ679" s="154"/>
      <c r="AN679" s="154"/>
      <c r="AR679" s="154"/>
      <c r="AV679" s="154"/>
    </row>
    <row r="680" spans="18:48" ht="16.5" customHeight="1">
      <c r="R680" s="154"/>
      <c r="T680" s="154"/>
      <c r="X680" s="154"/>
      <c r="Z680" s="154"/>
      <c r="AB680" s="154"/>
      <c r="AD680" s="154"/>
      <c r="AH680" s="154"/>
      <c r="AJ680" s="154"/>
      <c r="AN680" s="154"/>
      <c r="AR680" s="154"/>
      <c r="AV680" s="154"/>
    </row>
    <row r="681" spans="18:48" ht="16.5" customHeight="1">
      <c r="R681" s="154"/>
      <c r="T681" s="154"/>
      <c r="X681" s="154"/>
      <c r="Z681" s="154"/>
      <c r="AB681" s="154"/>
      <c r="AD681" s="154"/>
      <c r="AH681" s="154"/>
      <c r="AJ681" s="154"/>
      <c r="AN681" s="154"/>
      <c r="AR681" s="154"/>
      <c r="AV681" s="154"/>
    </row>
    <row r="682" spans="18:48" ht="16.5" customHeight="1">
      <c r="R682" s="154"/>
      <c r="T682" s="154"/>
      <c r="X682" s="154"/>
      <c r="Z682" s="154"/>
      <c r="AB682" s="154"/>
      <c r="AD682" s="154"/>
      <c r="AH682" s="154"/>
      <c r="AJ682" s="154"/>
      <c r="AN682" s="154"/>
      <c r="AR682" s="154"/>
      <c r="AV682" s="154"/>
    </row>
    <row r="683" spans="18:48" ht="16.5" customHeight="1">
      <c r="R683" s="154"/>
      <c r="T683" s="154"/>
      <c r="X683" s="154"/>
      <c r="Z683" s="154"/>
      <c r="AB683" s="154"/>
      <c r="AD683" s="154"/>
      <c r="AH683" s="154"/>
      <c r="AJ683" s="154"/>
      <c r="AN683" s="154"/>
      <c r="AR683" s="154"/>
      <c r="AV683" s="154"/>
    </row>
    <row r="684" spans="18:48" ht="16.5" customHeight="1">
      <c r="R684" s="154"/>
      <c r="T684" s="154"/>
      <c r="X684" s="154"/>
      <c r="Z684" s="154"/>
      <c r="AB684" s="154"/>
      <c r="AD684" s="154"/>
      <c r="AH684" s="154"/>
      <c r="AJ684" s="154"/>
      <c r="AN684" s="154"/>
      <c r="AR684" s="154"/>
      <c r="AV684" s="154"/>
    </row>
    <row r="685" spans="18:48" ht="16.5" customHeight="1">
      <c r="R685" s="154"/>
      <c r="T685" s="154"/>
      <c r="X685" s="154"/>
      <c r="Z685" s="154"/>
      <c r="AB685" s="154"/>
      <c r="AD685" s="154"/>
      <c r="AH685" s="154"/>
      <c r="AJ685" s="154"/>
      <c r="AN685" s="154"/>
      <c r="AR685" s="154"/>
      <c r="AV685" s="154"/>
    </row>
    <row r="686" spans="18:48" ht="16.5" customHeight="1">
      <c r="R686" s="154"/>
      <c r="T686" s="154"/>
      <c r="X686" s="154"/>
      <c r="Z686" s="154"/>
      <c r="AB686" s="154"/>
      <c r="AD686" s="154"/>
      <c r="AH686" s="154"/>
      <c r="AJ686" s="154"/>
      <c r="AN686" s="154"/>
      <c r="AR686" s="154"/>
      <c r="AV686" s="154"/>
    </row>
    <row r="687" spans="18:48" ht="16.5" customHeight="1">
      <c r="R687" s="154"/>
      <c r="T687" s="154"/>
      <c r="X687" s="154"/>
      <c r="Z687" s="154"/>
      <c r="AB687" s="154"/>
      <c r="AD687" s="154"/>
      <c r="AH687" s="154"/>
      <c r="AJ687" s="154"/>
      <c r="AN687" s="154"/>
      <c r="AR687" s="154"/>
      <c r="AV687" s="154"/>
    </row>
    <row r="688" spans="18:48" ht="16.5" customHeight="1">
      <c r="R688" s="154"/>
      <c r="T688" s="154"/>
      <c r="X688" s="154"/>
      <c r="Z688" s="154"/>
      <c r="AB688" s="154"/>
      <c r="AD688" s="154"/>
      <c r="AH688" s="154"/>
      <c r="AJ688" s="154"/>
      <c r="AN688" s="154"/>
      <c r="AR688" s="154"/>
      <c r="AV688" s="154"/>
    </row>
    <row r="689" spans="18:48" ht="16.5" customHeight="1">
      <c r="R689" s="154"/>
      <c r="T689" s="154"/>
      <c r="X689" s="154"/>
      <c r="Z689" s="154"/>
      <c r="AB689" s="154"/>
      <c r="AD689" s="154"/>
      <c r="AH689" s="154"/>
      <c r="AJ689" s="154"/>
      <c r="AN689" s="154"/>
      <c r="AR689" s="154"/>
      <c r="AV689" s="154"/>
    </row>
    <row r="690" spans="18:48" ht="16.5" customHeight="1">
      <c r="R690" s="154"/>
      <c r="T690" s="154"/>
      <c r="X690" s="154"/>
      <c r="Z690" s="154"/>
      <c r="AB690" s="154"/>
      <c r="AD690" s="154"/>
      <c r="AH690" s="154"/>
      <c r="AJ690" s="154"/>
      <c r="AN690" s="154"/>
      <c r="AR690" s="154"/>
      <c r="AV690" s="154"/>
    </row>
    <row r="691" spans="18:48" ht="16.5" customHeight="1">
      <c r="R691" s="154"/>
      <c r="T691" s="154"/>
      <c r="X691" s="154"/>
      <c r="Z691" s="154"/>
      <c r="AB691" s="154"/>
      <c r="AD691" s="154"/>
      <c r="AH691" s="154"/>
      <c r="AJ691" s="154"/>
      <c r="AN691" s="154"/>
      <c r="AR691" s="154"/>
      <c r="AV691" s="154"/>
    </row>
    <row r="692" spans="18:48" ht="16.5" customHeight="1">
      <c r="R692" s="154"/>
      <c r="T692" s="154"/>
      <c r="X692" s="154"/>
      <c r="Z692" s="154"/>
      <c r="AB692" s="154"/>
      <c r="AD692" s="154"/>
      <c r="AH692" s="154"/>
      <c r="AJ692" s="154"/>
      <c r="AN692" s="154"/>
      <c r="AR692" s="154"/>
      <c r="AV692" s="154"/>
    </row>
    <row r="693" spans="18:48" ht="16.5" customHeight="1">
      <c r="R693" s="154"/>
      <c r="T693" s="154"/>
      <c r="X693" s="154"/>
      <c r="Z693" s="154"/>
      <c r="AB693" s="154"/>
      <c r="AD693" s="154"/>
      <c r="AH693" s="154"/>
      <c r="AJ693" s="154"/>
      <c r="AN693" s="154"/>
      <c r="AR693" s="154"/>
      <c r="AV693" s="154"/>
    </row>
    <row r="694" spans="18:48" ht="16.5" customHeight="1">
      <c r="R694" s="154"/>
      <c r="T694" s="154"/>
      <c r="X694" s="154"/>
      <c r="Z694" s="154"/>
      <c r="AB694" s="154"/>
      <c r="AD694" s="154"/>
      <c r="AH694" s="154"/>
      <c r="AJ694" s="154"/>
      <c r="AR694" s="154"/>
      <c r="AV694" s="154"/>
    </row>
    <row r="695" spans="18:48" ht="16.5" customHeight="1">
      <c r="R695" s="154"/>
      <c r="T695" s="154"/>
      <c r="X695" s="154"/>
      <c r="Z695" s="154"/>
      <c r="AB695" s="154"/>
      <c r="AD695" s="154"/>
      <c r="AJ695" s="154"/>
      <c r="AR695" s="154"/>
      <c r="AV695" s="154"/>
    </row>
    <row r="696" spans="18:48" ht="16.5" customHeight="1">
      <c r="R696" s="154"/>
      <c r="T696" s="154"/>
      <c r="X696" s="154"/>
      <c r="Z696" s="154"/>
      <c r="AB696" s="154"/>
      <c r="AD696" s="154"/>
      <c r="AJ696" s="154"/>
      <c r="AR696" s="154"/>
      <c r="AV696" s="154"/>
    </row>
    <row r="697" spans="18:48" ht="16.5" customHeight="1">
      <c r="R697" s="154"/>
      <c r="T697" s="154"/>
      <c r="X697" s="154"/>
      <c r="Z697" s="154"/>
      <c r="AB697" s="154"/>
      <c r="AD697" s="154"/>
      <c r="AJ697" s="154"/>
      <c r="AR697" s="154"/>
      <c r="AV697" s="154"/>
    </row>
    <row r="698" spans="18:48" ht="16.5" customHeight="1">
      <c r="R698" s="154"/>
      <c r="T698" s="154"/>
      <c r="X698" s="154"/>
      <c r="Z698" s="154"/>
      <c r="AB698" s="154"/>
      <c r="AD698" s="154"/>
      <c r="AJ698" s="154"/>
      <c r="AR698" s="154"/>
      <c r="AV698" s="154"/>
    </row>
    <row r="699" spans="18:48" ht="16.5" customHeight="1">
      <c r="R699" s="154"/>
      <c r="T699" s="154"/>
      <c r="X699" s="154"/>
      <c r="Z699" s="154"/>
      <c r="AB699" s="154"/>
      <c r="AD699" s="154"/>
      <c r="AJ699" s="154"/>
      <c r="AR699" s="154"/>
      <c r="AV699" s="154"/>
    </row>
    <row r="700" spans="18:48" ht="16.5" customHeight="1">
      <c r="R700" s="154"/>
      <c r="T700" s="154"/>
      <c r="X700" s="154"/>
      <c r="Z700" s="154"/>
      <c r="AB700" s="154"/>
      <c r="AD700" s="154"/>
      <c r="AR700" s="154"/>
      <c r="AV700" s="154"/>
    </row>
    <row r="701" spans="18:48" ht="16.5" customHeight="1">
      <c r="R701" s="154"/>
      <c r="T701" s="154"/>
      <c r="X701" s="154"/>
      <c r="Z701" s="154"/>
      <c r="AB701" s="154"/>
      <c r="AD701" s="154"/>
      <c r="AR701" s="154"/>
      <c r="AV701" s="154"/>
    </row>
    <row r="702" spans="18:48" ht="16.5" customHeight="1">
      <c r="R702" s="154"/>
      <c r="T702" s="154"/>
      <c r="X702" s="154"/>
      <c r="Z702" s="154"/>
      <c r="AB702" s="154"/>
      <c r="AD702" s="154"/>
      <c r="AR702" s="154"/>
      <c r="AV702" s="154"/>
    </row>
    <row r="703" spans="18:48" ht="16.5" customHeight="1">
      <c r="R703" s="154"/>
      <c r="T703" s="154"/>
      <c r="X703" s="154"/>
      <c r="Z703" s="154"/>
      <c r="AB703" s="154"/>
      <c r="AD703" s="154"/>
      <c r="AR703" s="154"/>
      <c r="AV703" s="154"/>
    </row>
    <row r="704" spans="18:48" ht="16.5" customHeight="1">
      <c r="R704" s="154"/>
      <c r="T704" s="154"/>
      <c r="X704" s="154"/>
      <c r="Z704" s="154"/>
      <c r="AB704" s="154"/>
      <c r="AD704" s="154"/>
      <c r="AR704" s="154"/>
      <c r="AV704" s="154"/>
    </row>
    <row r="705" spans="18:48" ht="16.5" customHeight="1">
      <c r="R705" s="154"/>
      <c r="T705" s="154"/>
      <c r="X705" s="154"/>
      <c r="Z705" s="154"/>
      <c r="AB705" s="154"/>
      <c r="AD705" s="154"/>
      <c r="AR705" s="154"/>
      <c r="AV705" s="154"/>
    </row>
    <row r="706" spans="18:48" ht="16.5" customHeight="1">
      <c r="R706" s="154"/>
      <c r="T706" s="154"/>
      <c r="X706" s="154"/>
      <c r="Z706" s="154"/>
      <c r="AB706" s="154"/>
      <c r="AD706" s="154"/>
      <c r="AR706" s="154"/>
      <c r="AV706" s="154"/>
    </row>
    <row r="707" spans="18:48" ht="16.5" customHeight="1">
      <c r="R707" s="154"/>
      <c r="T707" s="154"/>
      <c r="X707" s="154"/>
      <c r="Z707" s="154"/>
      <c r="AB707" s="154"/>
      <c r="AD707" s="154"/>
      <c r="AR707" s="154"/>
      <c r="AV707" s="154"/>
    </row>
    <row r="708" spans="18:48" ht="16.5" customHeight="1">
      <c r="R708" s="154"/>
      <c r="T708" s="154"/>
      <c r="X708" s="154"/>
      <c r="Z708" s="154"/>
      <c r="AB708" s="154"/>
      <c r="AD708" s="154"/>
      <c r="AR708" s="154"/>
      <c r="AV708" s="154"/>
    </row>
    <row r="709" spans="18:48" ht="16.5" customHeight="1">
      <c r="R709" s="154"/>
      <c r="T709" s="154"/>
      <c r="X709" s="154"/>
      <c r="Z709" s="154"/>
      <c r="AB709" s="154"/>
      <c r="AD709" s="154"/>
      <c r="AR709" s="154"/>
      <c r="AV709" s="154"/>
    </row>
    <row r="710" spans="18:48" ht="16.5" customHeight="1">
      <c r="R710" s="154"/>
      <c r="T710" s="154"/>
      <c r="X710" s="154"/>
      <c r="Z710" s="154"/>
      <c r="AB710" s="154"/>
      <c r="AD710" s="154"/>
      <c r="AR710" s="154"/>
      <c r="AV710" s="154"/>
    </row>
    <row r="711" spans="18:48" ht="16.5" customHeight="1">
      <c r="R711" s="154"/>
      <c r="T711" s="154"/>
      <c r="X711" s="154"/>
      <c r="Z711" s="154"/>
      <c r="AB711" s="154"/>
      <c r="AD711" s="154"/>
      <c r="AR711" s="154"/>
      <c r="AV711" s="154"/>
    </row>
    <row r="712" spans="18:48" ht="16.5" customHeight="1">
      <c r="R712" s="154"/>
      <c r="T712" s="154"/>
      <c r="X712" s="154"/>
      <c r="Z712" s="154"/>
      <c r="AB712" s="154"/>
      <c r="AD712" s="154"/>
      <c r="AR712" s="154"/>
      <c r="AV712" s="154"/>
    </row>
    <row r="713" spans="18:48" ht="16.5" customHeight="1">
      <c r="R713" s="154"/>
      <c r="T713" s="154"/>
      <c r="X713" s="154"/>
      <c r="Z713" s="154"/>
      <c r="AB713" s="154"/>
      <c r="AD713" s="154"/>
      <c r="AR713" s="154"/>
      <c r="AV713" s="154"/>
    </row>
    <row r="714" spans="18:48" ht="16.5" customHeight="1">
      <c r="R714" s="154"/>
      <c r="T714" s="154"/>
      <c r="X714" s="154"/>
      <c r="Z714" s="154"/>
      <c r="AB714" s="154"/>
      <c r="AD714" s="154"/>
      <c r="AR714" s="154"/>
      <c r="AV714" s="154"/>
    </row>
    <row r="715" spans="18:44" ht="16.5" customHeight="1">
      <c r="R715" s="154"/>
      <c r="T715" s="154"/>
      <c r="X715" s="154"/>
      <c r="Z715" s="154"/>
      <c r="AB715" s="154"/>
      <c r="AD715" s="154"/>
      <c r="AR715" s="154"/>
    </row>
    <row r="716" spans="18:44" ht="16.5" customHeight="1">
      <c r="R716" s="154"/>
      <c r="T716" s="154"/>
      <c r="X716" s="154"/>
      <c r="Z716" s="154"/>
      <c r="AB716" s="154"/>
      <c r="AD716" s="154"/>
      <c r="AR716" s="154"/>
    </row>
    <row r="717" spans="18:44" ht="16.5" customHeight="1">
      <c r="R717" s="154"/>
      <c r="T717" s="154"/>
      <c r="X717" s="154"/>
      <c r="Z717" s="154"/>
      <c r="AB717" s="154"/>
      <c r="AD717" s="154"/>
      <c r="AR717" s="154"/>
    </row>
    <row r="718" spans="18:44" ht="16.5" customHeight="1">
      <c r="R718" s="154"/>
      <c r="T718" s="154"/>
      <c r="X718" s="154"/>
      <c r="Z718" s="154"/>
      <c r="AB718" s="154"/>
      <c r="AD718" s="154"/>
      <c r="AR718" s="154"/>
    </row>
    <row r="719" spans="18:44" ht="16.5" customHeight="1">
      <c r="R719" s="154"/>
      <c r="T719" s="154"/>
      <c r="X719" s="154"/>
      <c r="Z719" s="154"/>
      <c r="AB719" s="154"/>
      <c r="AD719" s="154"/>
      <c r="AR719" s="154"/>
    </row>
    <row r="720" spans="18:44" ht="16.5" customHeight="1">
      <c r="R720" s="154"/>
      <c r="T720" s="154"/>
      <c r="X720" s="154"/>
      <c r="Z720" s="154"/>
      <c r="AB720" s="154"/>
      <c r="AD720" s="154"/>
      <c r="AR720" s="154"/>
    </row>
    <row r="721" spans="18:44" ht="16.5" customHeight="1">
      <c r="R721" s="154"/>
      <c r="T721" s="154"/>
      <c r="X721" s="154"/>
      <c r="Z721" s="154"/>
      <c r="AB721" s="154"/>
      <c r="AD721" s="154"/>
      <c r="AR721" s="154"/>
    </row>
    <row r="722" spans="18:44" ht="16.5" customHeight="1">
      <c r="R722" s="154"/>
      <c r="T722" s="154"/>
      <c r="X722" s="154"/>
      <c r="Z722" s="154"/>
      <c r="AB722" s="154"/>
      <c r="AD722" s="154"/>
      <c r="AR722" s="154"/>
    </row>
    <row r="723" spans="18:44" ht="16.5" customHeight="1">
      <c r="R723" s="154"/>
      <c r="T723" s="154"/>
      <c r="X723" s="154"/>
      <c r="Z723" s="154"/>
      <c r="AB723" s="154"/>
      <c r="AD723" s="154"/>
      <c r="AR723" s="154"/>
    </row>
    <row r="724" spans="18:44" ht="16.5" customHeight="1">
      <c r="R724" s="154"/>
      <c r="T724" s="154"/>
      <c r="X724" s="154"/>
      <c r="Z724" s="154"/>
      <c r="AB724" s="154"/>
      <c r="AD724" s="154"/>
      <c r="AR724" s="154"/>
    </row>
    <row r="725" spans="18:44" ht="16.5" customHeight="1">
      <c r="R725" s="154"/>
      <c r="T725" s="154"/>
      <c r="X725" s="154"/>
      <c r="Z725" s="154"/>
      <c r="AB725" s="154"/>
      <c r="AD725" s="154"/>
      <c r="AR725" s="154"/>
    </row>
    <row r="726" spans="18:44" ht="16.5" customHeight="1">
      <c r="R726" s="154"/>
      <c r="T726" s="154"/>
      <c r="X726" s="154"/>
      <c r="Z726" s="154"/>
      <c r="AB726" s="154"/>
      <c r="AD726" s="154"/>
      <c r="AR726" s="154"/>
    </row>
    <row r="727" spans="18:44" ht="16.5" customHeight="1">
      <c r="R727" s="154"/>
      <c r="T727" s="154"/>
      <c r="X727" s="154"/>
      <c r="Z727" s="154"/>
      <c r="AB727" s="154"/>
      <c r="AD727" s="154"/>
      <c r="AR727" s="154"/>
    </row>
    <row r="728" spans="18:44" ht="16.5" customHeight="1">
      <c r="R728" s="154"/>
      <c r="T728" s="154"/>
      <c r="X728" s="154"/>
      <c r="Z728" s="154"/>
      <c r="AB728" s="154"/>
      <c r="AD728" s="154"/>
      <c r="AR728" s="154"/>
    </row>
    <row r="729" spans="18:44" ht="16.5" customHeight="1">
      <c r="R729" s="154"/>
      <c r="T729" s="154"/>
      <c r="X729" s="154"/>
      <c r="Z729" s="154"/>
      <c r="AB729" s="154"/>
      <c r="AD729" s="154"/>
      <c r="AR729" s="154"/>
    </row>
    <row r="730" spans="18:44" ht="16.5" customHeight="1">
      <c r="R730" s="154"/>
      <c r="T730" s="154"/>
      <c r="X730" s="154"/>
      <c r="Z730" s="154"/>
      <c r="AB730" s="154"/>
      <c r="AD730" s="154"/>
      <c r="AR730" s="154"/>
    </row>
    <row r="731" spans="18:44" ht="16.5" customHeight="1">
      <c r="R731" s="154"/>
      <c r="T731" s="154"/>
      <c r="X731" s="154"/>
      <c r="Z731" s="154"/>
      <c r="AB731" s="154"/>
      <c r="AD731" s="154"/>
      <c r="AR731" s="154"/>
    </row>
    <row r="732" spans="18:44" ht="16.5" customHeight="1">
      <c r="R732" s="154"/>
      <c r="T732" s="154"/>
      <c r="X732" s="154"/>
      <c r="Z732" s="154"/>
      <c r="AB732" s="154"/>
      <c r="AD732" s="154"/>
      <c r="AR732" s="154"/>
    </row>
    <row r="733" spans="18:44" ht="16.5" customHeight="1">
      <c r="R733" s="154"/>
      <c r="T733" s="154"/>
      <c r="X733" s="154"/>
      <c r="Z733" s="154"/>
      <c r="AB733" s="154"/>
      <c r="AD733" s="154"/>
      <c r="AR733" s="154"/>
    </row>
    <row r="734" spans="18:44" ht="16.5" customHeight="1">
      <c r="R734" s="154"/>
      <c r="T734" s="154"/>
      <c r="X734" s="154"/>
      <c r="Z734" s="154"/>
      <c r="AB734" s="154"/>
      <c r="AD734" s="154"/>
      <c r="AR734" s="154"/>
    </row>
    <row r="735" spans="18:44" ht="16.5" customHeight="1">
      <c r="R735" s="154"/>
      <c r="T735" s="154"/>
      <c r="X735" s="154"/>
      <c r="Z735" s="154"/>
      <c r="AB735" s="154"/>
      <c r="AD735" s="154"/>
      <c r="AR735" s="154"/>
    </row>
    <row r="736" spans="18:44" ht="16.5" customHeight="1">
      <c r="R736" s="154"/>
      <c r="T736" s="154"/>
      <c r="X736" s="154"/>
      <c r="Z736" s="154"/>
      <c r="AB736" s="154"/>
      <c r="AD736" s="154"/>
      <c r="AR736" s="154"/>
    </row>
    <row r="737" spans="18:44" ht="16.5" customHeight="1">
      <c r="R737" s="154"/>
      <c r="T737" s="154"/>
      <c r="X737" s="154"/>
      <c r="Z737" s="154"/>
      <c r="AB737" s="154"/>
      <c r="AD737" s="154"/>
      <c r="AR737" s="154"/>
    </row>
    <row r="738" spans="18:44" ht="16.5" customHeight="1">
      <c r="R738" s="154"/>
      <c r="T738" s="154"/>
      <c r="X738" s="154"/>
      <c r="Z738" s="154"/>
      <c r="AB738" s="154"/>
      <c r="AD738" s="154"/>
      <c r="AR738" s="154"/>
    </row>
    <row r="739" spans="18:44" ht="16.5" customHeight="1">
      <c r="R739" s="154"/>
      <c r="T739" s="154"/>
      <c r="X739" s="154"/>
      <c r="Z739" s="154"/>
      <c r="AB739" s="154"/>
      <c r="AD739" s="154"/>
      <c r="AR739" s="154"/>
    </row>
    <row r="740" spans="18:44" ht="16.5" customHeight="1">
      <c r="R740" s="154"/>
      <c r="T740" s="154"/>
      <c r="X740" s="154"/>
      <c r="Z740" s="154"/>
      <c r="AB740" s="154"/>
      <c r="AD740" s="154"/>
      <c r="AR740" s="154"/>
    </row>
    <row r="741" spans="18:44" ht="16.5" customHeight="1">
      <c r="R741" s="154"/>
      <c r="T741" s="154"/>
      <c r="X741" s="154"/>
      <c r="Z741" s="154"/>
      <c r="AB741" s="154"/>
      <c r="AD741" s="154"/>
      <c r="AR741" s="154"/>
    </row>
    <row r="742" spans="18:44" ht="16.5" customHeight="1">
      <c r="R742" s="154"/>
      <c r="T742" s="154"/>
      <c r="X742" s="154"/>
      <c r="Z742" s="154"/>
      <c r="AB742" s="154"/>
      <c r="AD742" s="154"/>
      <c r="AR742" s="154"/>
    </row>
    <row r="743" spans="18:44" ht="16.5" customHeight="1">
      <c r="R743" s="154"/>
      <c r="T743" s="154"/>
      <c r="X743" s="154"/>
      <c r="Z743" s="154"/>
      <c r="AB743" s="154"/>
      <c r="AD743" s="154"/>
      <c r="AR743" s="154"/>
    </row>
    <row r="744" spans="18:44" ht="16.5" customHeight="1">
      <c r="R744" s="154"/>
      <c r="T744" s="154"/>
      <c r="X744" s="154"/>
      <c r="Z744" s="154"/>
      <c r="AB744" s="154"/>
      <c r="AD744" s="154"/>
      <c r="AR744" s="154"/>
    </row>
    <row r="745" spans="18:44" ht="16.5" customHeight="1">
      <c r="R745" s="154"/>
      <c r="T745" s="154"/>
      <c r="X745" s="154"/>
      <c r="Z745" s="154"/>
      <c r="AD745" s="154"/>
      <c r="AR745" s="154"/>
    </row>
    <row r="746" spans="18:44" ht="16.5" customHeight="1">
      <c r="R746" s="154"/>
      <c r="T746" s="154"/>
      <c r="X746" s="154"/>
      <c r="Z746" s="154"/>
      <c r="AD746" s="154"/>
      <c r="AR746" s="154"/>
    </row>
    <row r="747" spans="18:44" ht="16.5" customHeight="1">
      <c r="R747" s="154"/>
      <c r="T747" s="154"/>
      <c r="X747" s="154"/>
      <c r="Z747" s="154"/>
      <c r="AD747" s="154"/>
      <c r="AR747" s="154"/>
    </row>
    <row r="748" spans="18:44" ht="16.5" customHeight="1">
      <c r="R748" s="154"/>
      <c r="T748" s="154"/>
      <c r="X748" s="154"/>
      <c r="Z748" s="154"/>
      <c r="AD748" s="154"/>
      <c r="AR748" s="154"/>
    </row>
    <row r="749" spans="18:44" ht="16.5" customHeight="1">
      <c r="R749" s="154"/>
      <c r="X749" s="154"/>
      <c r="Z749" s="154"/>
      <c r="AD749" s="154"/>
      <c r="AR749" s="154"/>
    </row>
    <row r="750" spans="18:44" ht="16.5" customHeight="1">
      <c r="R750" s="154"/>
      <c r="X750" s="154"/>
      <c r="Z750" s="154"/>
      <c r="AD750" s="154"/>
      <c r="AR750" s="154"/>
    </row>
    <row r="751" spans="18:44" ht="16.5" customHeight="1">
      <c r="R751" s="154"/>
      <c r="X751" s="154"/>
      <c r="Z751" s="154"/>
      <c r="AD751" s="154"/>
      <c r="AR751" s="154"/>
    </row>
    <row r="752" spans="18:44" ht="16.5" customHeight="1">
      <c r="R752" s="154"/>
      <c r="X752" s="154"/>
      <c r="Z752" s="154"/>
      <c r="AD752" s="154"/>
      <c r="AR752" s="154"/>
    </row>
    <row r="753" spans="18:44" ht="16.5" customHeight="1">
      <c r="R753" s="154"/>
      <c r="X753" s="154"/>
      <c r="Z753" s="154"/>
      <c r="AD753" s="154"/>
      <c r="AR753" s="154"/>
    </row>
    <row r="754" spans="18:44" ht="16.5" customHeight="1">
      <c r="R754" s="154"/>
      <c r="X754" s="154"/>
      <c r="Z754" s="154"/>
      <c r="AD754" s="154"/>
      <c r="AR754" s="154"/>
    </row>
    <row r="755" spans="18:44" ht="16.5" customHeight="1">
      <c r="R755" s="154"/>
      <c r="X755" s="154"/>
      <c r="Z755" s="154"/>
      <c r="AD755" s="154"/>
      <c r="AR755" s="154"/>
    </row>
    <row r="756" spans="18:44" ht="16.5" customHeight="1">
      <c r="R756" s="154"/>
      <c r="X756" s="154"/>
      <c r="Z756" s="154"/>
      <c r="AD756" s="154"/>
      <c r="AR756" s="154"/>
    </row>
    <row r="757" spans="18:44" ht="16.5" customHeight="1">
      <c r="R757" s="154"/>
      <c r="X757" s="154"/>
      <c r="Z757" s="154"/>
      <c r="AD757" s="154"/>
      <c r="AR757" s="154"/>
    </row>
    <row r="758" spans="18:44" ht="16.5" customHeight="1">
      <c r="R758" s="154"/>
      <c r="X758" s="154"/>
      <c r="Z758" s="154"/>
      <c r="AD758" s="154"/>
      <c r="AR758" s="154"/>
    </row>
    <row r="759" spans="18:44" ht="16.5" customHeight="1">
      <c r="R759" s="154"/>
      <c r="X759" s="154"/>
      <c r="Z759" s="154"/>
      <c r="AD759" s="154"/>
      <c r="AR759" s="154"/>
    </row>
    <row r="760" spans="18:44" ht="16.5" customHeight="1">
      <c r="R760" s="154"/>
      <c r="X760" s="154"/>
      <c r="Z760" s="154"/>
      <c r="AD760" s="154"/>
      <c r="AR760" s="154"/>
    </row>
    <row r="761" spans="18:44" ht="16.5" customHeight="1">
      <c r="R761" s="154"/>
      <c r="X761" s="154"/>
      <c r="Z761" s="154"/>
      <c r="AD761" s="154"/>
      <c r="AR761" s="154"/>
    </row>
    <row r="762" spans="18:44" ht="16.5" customHeight="1">
      <c r="R762" s="154"/>
      <c r="X762" s="154"/>
      <c r="Z762" s="154"/>
      <c r="AD762" s="154"/>
      <c r="AR762" s="154"/>
    </row>
    <row r="763" spans="18:44" ht="16.5" customHeight="1">
      <c r="R763" s="154"/>
      <c r="X763" s="154"/>
      <c r="Z763" s="154"/>
      <c r="AD763" s="154"/>
      <c r="AR763" s="154"/>
    </row>
    <row r="764" spans="18:44" ht="16.5" customHeight="1">
      <c r="R764" s="154"/>
      <c r="X764" s="154"/>
      <c r="Z764" s="154"/>
      <c r="AD764" s="154"/>
      <c r="AR764" s="154"/>
    </row>
    <row r="765" spans="18:44" ht="16.5" customHeight="1">
      <c r="R765" s="154"/>
      <c r="X765" s="154"/>
      <c r="Z765" s="154"/>
      <c r="AD765" s="154"/>
      <c r="AR765" s="154"/>
    </row>
    <row r="766" spans="18:44" ht="16.5" customHeight="1">
      <c r="R766" s="154"/>
      <c r="X766" s="154"/>
      <c r="Z766" s="154"/>
      <c r="AD766" s="154"/>
      <c r="AR766" s="154"/>
    </row>
    <row r="767" spans="18:44" ht="16.5" customHeight="1">
      <c r="R767" s="154"/>
      <c r="X767" s="154"/>
      <c r="Z767" s="154"/>
      <c r="AD767" s="154"/>
      <c r="AR767" s="154"/>
    </row>
    <row r="768" spans="18:44" ht="16.5" customHeight="1">
      <c r="R768" s="154"/>
      <c r="X768" s="154"/>
      <c r="Z768" s="154"/>
      <c r="AD768" s="154"/>
      <c r="AR768" s="154"/>
    </row>
    <row r="769" spans="18:44" ht="16.5" customHeight="1">
      <c r="R769" s="154"/>
      <c r="X769" s="154"/>
      <c r="Z769" s="154"/>
      <c r="AD769" s="154"/>
      <c r="AR769" s="154"/>
    </row>
    <row r="770" spans="18:44" ht="16.5" customHeight="1">
      <c r="R770" s="154"/>
      <c r="X770" s="154"/>
      <c r="Z770" s="154"/>
      <c r="AD770" s="154"/>
      <c r="AR770" s="154"/>
    </row>
    <row r="771" spans="18:44" ht="16.5" customHeight="1">
      <c r="R771" s="154"/>
      <c r="X771" s="154"/>
      <c r="Z771" s="154"/>
      <c r="AD771" s="154"/>
      <c r="AR771" s="154"/>
    </row>
    <row r="772" spans="18:44" ht="16.5" customHeight="1">
      <c r="R772" s="154"/>
      <c r="X772" s="154"/>
      <c r="Z772" s="154"/>
      <c r="AD772" s="154"/>
      <c r="AR772" s="154"/>
    </row>
    <row r="773" spans="18:44" ht="16.5" customHeight="1">
      <c r="R773" s="154"/>
      <c r="X773" s="154"/>
      <c r="Z773" s="154"/>
      <c r="AD773" s="154"/>
      <c r="AR773" s="154"/>
    </row>
    <row r="774" spans="18:44" ht="16.5" customHeight="1">
      <c r="R774" s="154"/>
      <c r="X774" s="154"/>
      <c r="Z774" s="154"/>
      <c r="AD774" s="154"/>
      <c r="AR774" s="154"/>
    </row>
    <row r="775" spans="18:44" ht="16.5" customHeight="1">
      <c r="R775" s="154"/>
      <c r="X775" s="154"/>
      <c r="Z775" s="154"/>
      <c r="AD775" s="154"/>
      <c r="AR775" s="154"/>
    </row>
    <row r="776" spans="18:44" ht="16.5" customHeight="1">
      <c r="R776" s="154"/>
      <c r="X776" s="154"/>
      <c r="Z776" s="154"/>
      <c r="AD776" s="154"/>
      <c r="AR776" s="154"/>
    </row>
    <row r="777" spans="18:44" ht="16.5" customHeight="1">
      <c r="R777" s="154"/>
      <c r="X777" s="154"/>
      <c r="Z777" s="154"/>
      <c r="AD777" s="154"/>
      <c r="AR777" s="154"/>
    </row>
    <row r="778" spans="18:44" ht="16.5" customHeight="1">
      <c r="R778" s="154"/>
      <c r="X778" s="154"/>
      <c r="Z778" s="154"/>
      <c r="AD778" s="154"/>
      <c r="AR778" s="154"/>
    </row>
    <row r="779" spans="18:44" ht="16.5" customHeight="1">
      <c r="R779" s="154"/>
      <c r="X779" s="154"/>
      <c r="Z779" s="154"/>
      <c r="AD779" s="154"/>
      <c r="AR779" s="154"/>
    </row>
    <row r="780" spans="18:44" ht="16.5" customHeight="1">
      <c r="R780" s="154"/>
      <c r="X780" s="154"/>
      <c r="Z780" s="154"/>
      <c r="AD780" s="154"/>
      <c r="AR780" s="154"/>
    </row>
    <row r="781" spans="18:44" ht="16.5" customHeight="1">
      <c r="R781" s="154"/>
      <c r="X781" s="154"/>
      <c r="Z781" s="154"/>
      <c r="AD781" s="154"/>
      <c r="AR781" s="154"/>
    </row>
    <row r="782" spans="18:44" ht="16.5" customHeight="1">
      <c r="R782" s="154"/>
      <c r="X782" s="154"/>
      <c r="Z782" s="154"/>
      <c r="AD782" s="154"/>
      <c r="AR782" s="154"/>
    </row>
    <row r="783" spans="18:44" ht="16.5" customHeight="1">
      <c r="R783" s="154"/>
      <c r="X783" s="154"/>
      <c r="Z783" s="154"/>
      <c r="AD783" s="154"/>
      <c r="AR783" s="154"/>
    </row>
    <row r="784" spans="18:44" ht="16.5" customHeight="1">
      <c r="R784" s="154"/>
      <c r="X784" s="154"/>
      <c r="Z784" s="154"/>
      <c r="AD784" s="154"/>
      <c r="AR784" s="154"/>
    </row>
    <row r="785" spans="18:44" ht="16.5" customHeight="1">
      <c r="R785" s="154"/>
      <c r="X785" s="154"/>
      <c r="Z785" s="154"/>
      <c r="AD785" s="154"/>
      <c r="AR785" s="154"/>
    </row>
    <row r="786" spans="18:44" ht="16.5" customHeight="1">
      <c r="R786" s="154"/>
      <c r="X786" s="154"/>
      <c r="Z786" s="154"/>
      <c r="AD786" s="154"/>
      <c r="AR786" s="154"/>
    </row>
    <row r="787" spans="18:44" ht="16.5" customHeight="1">
      <c r="R787" s="154"/>
      <c r="X787" s="154"/>
      <c r="Z787" s="154"/>
      <c r="AD787" s="154"/>
      <c r="AR787" s="154"/>
    </row>
    <row r="788" spans="18:44" ht="16.5" customHeight="1">
      <c r="R788" s="154"/>
      <c r="X788" s="154"/>
      <c r="Z788" s="154"/>
      <c r="AD788" s="154"/>
      <c r="AR788" s="154"/>
    </row>
    <row r="789" spans="18:44" ht="16.5" customHeight="1">
      <c r="R789" s="154"/>
      <c r="X789" s="154"/>
      <c r="Z789" s="154"/>
      <c r="AD789" s="154"/>
      <c r="AR789" s="154"/>
    </row>
    <row r="790" spans="18:44" ht="16.5" customHeight="1">
      <c r="R790" s="154"/>
      <c r="X790" s="154"/>
      <c r="Z790" s="154"/>
      <c r="AD790" s="154"/>
      <c r="AR790" s="154"/>
    </row>
    <row r="791" spans="18:44" ht="16.5" customHeight="1">
      <c r="R791" s="154"/>
      <c r="X791" s="154"/>
      <c r="Z791" s="154"/>
      <c r="AD791" s="154"/>
      <c r="AR791" s="154"/>
    </row>
    <row r="792" spans="18:44" ht="16.5" customHeight="1">
      <c r="R792" s="154"/>
      <c r="X792" s="154"/>
      <c r="Z792" s="154"/>
      <c r="AD792" s="154"/>
      <c r="AR792" s="154"/>
    </row>
    <row r="793" spans="18:44" ht="16.5" customHeight="1">
      <c r="R793" s="154"/>
      <c r="X793" s="154"/>
      <c r="Z793" s="154"/>
      <c r="AD793" s="154"/>
      <c r="AR793" s="154"/>
    </row>
    <row r="794" spans="18:44" ht="16.5" customHeight="1">
      <c r="R794" s="154"/>
      <c r="X794" s="154"/>
      <c r="Z794" s="154"/>
      <c r="AD794" s="154"/>
      <c r="AR794" s="154"/>
    </row>
    <row r="795" spans="18:44" ht="16.5" customHeight="1">
      <c r="R795" s="154"/>
      <c r="X795" s="154"/>
      <c r="Z795" s="154"/>
      <c r="AD795" s="154"/>
      <c r="AR795" s="154"/>
    </row>
    <row r="796" spans="18:44" ht="16.5" customHeight="1">
      <c r="R796" s="154"/>
      <c r="X796" s="154"/>
      <c r="Z796" s="154"/>
      <c r="AD796" s="154"/>
      <c r="AR796" s="154"/>
    </row>
    <row r="797" spans="18:44" ht="16.5" customHeight="1">
      <c r="R797" s="154"/>
      <c r="X797" s="154"/>
      <c r="Z797" s="154"/>
      <c r="AD797" s="154"/>
      <c r="AR797" s="154"/>
    </row>
    <row r="798" spans="18:44" ht="16.5" customHeight="1">
      <c r="R798" s="154"/>
      <c r="X798" s="154"/>
      <c r="Z798" s="154"/>
      <c r="AD798" s="154"/>
      <c r="AR798" s="154"/>
    </row>
    <row r="799" spans="18:44" ht="16.5" customHeight="1">
      <c r="R799" s="154"/>
      <c r="X799" s="154"/>
      <c r="Z799" s="154"/>
      <c r="AD799" s="154"/>
      <c r="AR799" s="154"/>
    </row>
    <row r="800" spans="18:44" ht="16.5" customHeight="1">
      <c r="R800" s="154"/>
      <c r="X800" s="154"/>
      <c r="Z800" s="154"/>
      <c r="AD800" s="154"/>
      <c r="AR800" s="154"/>
    </row>
    <row r="801" spans="18:44" ht="16.5" customHeight="1">
      <c r="R801" s="154"/>
      <c r="X801" s="154"/>
      <c r="Z801" s="154"/>
      <c r="AD801" s="154"/>
      <c r="AR801" s="154"/>
    </row>
    <row r="802" spans="18:44" ht="16.5" customHeight="1">
      <c r="R802" s="154"/>
      <c r="X802" s="154"/>
      <c r="Z802" s="154"/>
      <c r="AD802" s="154"/>
      <c r="AR802" s="154"/>
    </row>
    <row r="803" spans="18:44" ht="16.5" customHeight="1">
      <c r="R803" s="154"/>
      <c r="X803" s="154"/>
      <c r="Z803" s="154"/>
      <c r="AD803" s="154"/>
      <c r="AR803" s="154"/>
    </row>
    <row r="804" spans="18:44" ht="16.5" customHeight="1">
      <c r="R804" s="154"/>
      <c r="X804" s="154"/>
      <c r="Z804" s="154"/>
      <c r="AD804" s="154"/>
      <c r="AR804" s="154"/>
    </row>
    <row r="805" spans="18:44" ht="16.5" customHeight="1">
      <c r="R805" s="154"/>
      <c r="X805" s="154"/>
      <c r="Z805" s="154"/>
      <c r="AD805" s="154"/>
      <c r="AR805" s="154"/>
    </row>
    <row r="806" spans="18:44" ht="16.5" customHeight="1">
      <c r="R806" s="154"/>
      <c r="X806" s="154"/>
      <c r="Z806" s="154"/>
      <c r="AD806" s="154"/>
      <c r="AR806" s="154"/>
    </row>
    <row r="807" spans="18:44" ht="16.5" customHeight="1">
      <c r="R807" s="154"/>
      <c r="X807" s="154"/>
      <c r="Z807" s="154"/>
      <c r="AD807" s="154"/>
      <c r="AR807" s="154"/>
    </row>
    <row r="808" spans="24:44" ht="16.5" customHeight="1">
      <c r="X808" s="154"/>
      <c r="Z808" s="154"/>
      <c r="AD808" s="154"/>
      <c r="AR808" s="154"/>
    </row>
    <row r="809" spans="24:44" ht="16.5" customHeight="1">
      <c r="X809" s="154"/>
      <c r="Z809" s="154"/>
      <c r="AD809" s="154"/>
      <c r="AR809" s="154"/>
    </row>
    <row r="810" spans="24:44" ht="16.5" customHeight="1">
      <c r="X810" s="154"/>
      <c r="Z810" s="154"/>
      <c r="AD810" s="154"/>
      <c r="AR810" s="154"/>
    </row>
    <row r="811" spans="24:44" ht="16.5" customHeight="1">
      <c r="X811" s="154"/>
      <c r="Z811" s="154"/>
      <c r="AD811" s="154"/>
      <c r="AR811" s="154"/>
    </row>
    <row r="812" spans="24:44" ht="16.5" customHeight="1">
      <c r="X812" s="154"/>
      <c r="Z812" s="154"/>
      <c r="AD812" s="154"/>
      <c r="AR812" s="154"/>
    </row>
    <row r="813" spans="24:44" ht="16.5" customHeight="1">
      <c r="X813" s="154"/>
      <c r="Z813" s="154"/>
      <c r="AD813" s="154"/>
      <c r="AR813" s="154"/>
    </row>
    <row r="814" spans="24:44" ht="16.5" customHeight="1">
      <c r="X814" s="154"/>
      <c r="Z814" s="154"/>
      <c r="AD814" s="154"/>
      <c r="AR814" s="154"/>
    </row>
    <row r="815" spans="24:44" ht="16.5" customHeight="1">
      <c r="X815" s="154"/>
      <c r="Z815" s="154"/>
      <c r="AD815" s="154"/>
      <c r="AR815" s="154"/>
    </row>
    <row r="816" spans="24:44" ht="16.5" customHeight="1">
      <c r="X816" s="154"/>
      <c r="Z816" s="154"/>
      <c r="AD816" s="154"/>
      <c r="AR816" s="154"/>
    </row>
    <row r="817" spans="24:44" ht="16.5" customHeight="1">
      <c r="X817" s="154"/>
      <c r="Z817" s="154"/>
      <c r="AD817" s="154"/>
      <c r="AR817" s="154"/>
    </row>
    <row r="818" spans="24:44" ht="16.5" customHeight="1">
      <c r="X818" s="154"/>
      <c r="Z818" s="154"/>
      <c r="AD818" s="154"/>
      <c r="AR818" s="154"/>
    </row>
    <row r="819" spans="24:44" ht="16.5" customHeight="1">
      <c r="X819" s="154"/>
      <c r="Z819" s="154"/>
      <c r="AD819" s="154"/>
      <c r="AR819" s="154"/>
    </row>
    <row r="820" spans="24:44" ht="16.5" customHeight="1">
      <c r="X820" s="154"/>
      <c r="Z820" s="154"/>
      <c r="AD820" s="154"/>
      <c r="AR820" s="154"/>
    </row>
    <row r="821" spans="24:44" ht="16.5" customHeight="1">
      <c r="X821" s="154"/>
      <c r="Z821" s="154"/>
      <c r="AD821" s="154"/>
      <c r="AR821" s="154"/>
    </row>
    <row r="822" spans="24:44" ht="16.5" customHeight="1">
      <c r="X822" s="154"/>
      <c r="Z822" s="154"/>
      <c r="AD822" s="154"/>
      <c r="AR822" s="154"/>
    </row>
    <row r="823" spans="24:44" ht="16.5" customHeight="1">
      <c r="X823" s="154"/>
      <c r="Z823" s="154"/>
      <c r="AD823" s="154"/>
      <c r="AR823" s="154"/>
    </row>
    <row r="824" spans="24:44" ht="16.5" customHeight="1">
      <c r="X824" s="154"/>
      <c r="Z824" s="154"/>
      <c r="AD824" s="154"/>
      <c r="AR824" s="154"/>
    </row>
    <row r="825" spans="24:44" ht="16.5" customHeight="1">
      <c r="X825" s="154"/>
      <c r="Z825" s="154"/>
      <c r="AD825" s="154"/>
      <c r="AR825" s="154"/>
    </row>
    <row r="826" spans="24:44" ht="16.5" customHeight="1">
      <c r="X826" s="154"/>
      <c r="Z826" s="154"/>
      <c r="AD826" s="154"/>
      <c r="AR826" s="154"/>
    </row>
    <row r="827" spans="24:44" ht="16.5" customHeight="1">
      <c r="X827" s="154"/>
      <c r="Z827" s="154"/>
      <c r="AD827" s="154"/>
      <c r="AR827" s="154"/>
    </row>
    <row r="828" spans="24:44" ht="16.5" customHeight="1">
      <c r="X828" s="154"/>
      <c r="Z828" s="154"/>
      <c r="AD828" s="154"/>
      <c r="AR828" s="154"/>
    </row>
    <row r="829" spans="24:44" ht="16.5" customHeight="1">
      <c r="X829" s="154"/>
      <c r="Z829" s="154"/>
      <c r="AD829" s="154"/>
      <c r="AR829" s="154"/>
    </row>
    <row r="830" spans="24:44" ht="16.5" customHeight="1">
      <c r="X830" s="154"/>
      <c r="Z830" s="154"/>
      <c r="AD830" s="154"/>
      <c r="AR830" s="154"/>
    </row>
    <row r="831" spans="24:44" ht="16.5" customHeight="1">
      <c r="X831" s="154"/>
      <c r="Z831" s="154"/>
      <c r="AD831" s="154"/>
      <c r="AR831" s="154"/>
    </row>
    <row r="832" spans="24:44" ht="16.5" customHeight="1">
      <c r="X832" s="154"/>
      <c r="Z832" s="154"/>
      <c r="AD832" s="154"/>
      <c r="AR832" s="154"/>
    </row>
    <row r="833" spans="24:44" ht="16.5" customHeight="1">
      <c r="X833" s="154"/>
      <c r="Z833" s="154"/>
      <c r="AD833" s="154"/>
      <c r="AR833" s="154"/>
    </row>
    <row r="834" spans="24:44" ht="16.5" customHeight="1">
      <c r="X834" s="154"/>
      <c r="Z834" s="154"/>
      <c r="AD834" s="154"/>
      <c r="AR834" s="154"/>
    </row>
    <row r="835" spans="24:44" ht="16.5" customHeight="1">
      <c r="X835" s="154"/>
      <c r="Z835" s="154"/>
      <c r="AD835" s="154"/>
      <c r="AR835" s="154"/>
    </row>
    <row r="836" spans="24:44" ht="16.5" customHeight="1">
      <c r="X836" s="154"/>
      <c r="Z836" s="154"/>
      <c r="AD836" s="154"/>
      <c r="AR836" s="154"/>
    </row>
    <row r="837" spans="24:44" ht="16.5" customHeight="1">
      <c r="X837" s="154"/>
      <c r="Z837" s="154"/>
      <c r="AD837" s="154"/>
      <c r="AR837" s="154"/>
    </row>
    <row r="838" spans="24:44" ht="16.5" customHeight="1">
      <c r="X838" s="154"/>
      <c r="Z838" s="154"/>
      <c r="AD838" s="154"/>
      <c r="AR838" s="154"/>
    </row>
    <row r="839" spans="24:44" ht="16.5" customHeight="1">
      <c r="X839" s="154"/>
      <c r="Z839" s="154"/>
      <c r="AD839" s="154"/>
      <c r="AR839" s="154"/>
    </row>
    <row r="840" spans="24:44" ht="16.5" customHeight="1">
      <c r="X840" s="154"/>
      <c r="Z840" s="154"/>
      <c r="AD840" s="154"/>
      <c r="AR840" s="154"/>
    </row>
    <row r="841" spans="24:44" ht="16.5" customHeight="1">
      <c r="X841" s="154"/>
      <c r="Z841" s="154"/>
      <c r="AD841" s="154"/>
      <c r="AR841" s="154"/>
    </row>
    <row r="842" spans="26:44" ht="16.5" customHeight="1">
      <c r="Z842" s="154"/>
      <c r="AD842" s="154"/>
      <c r="AR842" s="154"/>
    </row>
    <row r="843" spans="26:44" ht="16.5" customHeight="1">
      <c r="Z843" s="154"/>
      <c r="AD843" s="154"/>
      <c r="AR843" s="154"/>
    </row>
    <row r="844" spans="26:44" ht="16.5" customHeight="1">
      <c r="Z844" s="154"/>
      <c r="AR844" s="154"/>
    </row>
    <row r="845" spans="26:44" ht="16.5" customHeight="1">
      <c r="Z845" s="154"/>
      <c r="AR845" s="154"/>
    </row>
    <row r="846" spans="26:44" ht="16.5" customHeight="1">
      <c r="Z846" s="154"/>
      <c r="AR846" s="154"/>
    </row>
    <row r="847" spans="26:44" ht="16.5" customHeight="1">
      <c r="Z847" s="154"/>
      <c r="AR847" s="154"/>
    </row>
    <row r="848" spans="26:44" ht="16.5" customHeight="1">
      <c r="Z848" s="154"/>
      <c r="AR848" s="154"/>
    </row>
    <row r="849" spans="26:44" ht="16.5" customHeight="1">
      <c r="Z849" s="154"/>
      <c r="AR849" s="154"/>
    </row>
    <row r="850" spans="26:44" ht="16.5" customHeight="1">
      <c r="Z850" s="154"/>
      <c r="AR850" s="154"/>
    </row>
    <row r="851" spans="26:44" ht="16.5" customHeight="1">
      <c r="Z851" s="154"/>
      <c r="AR851" s="154"/>
    </row>
    <row r="852" spans="26:44" ht="16.5" customHeight="1">
      <c r="Z852" s="154"/>
      <c r="AR852" s="154"/>
    </row>
    <row r="853" spans="26:44" ht="16.5" customHeight="1">
      <c r="Z853" s="154"/>
      <c r="AR853" s="154"/>
    </row>
    <row r="854" spans="26:44" ht="16.5" customHeight="1">
      <c r="Z854" s="154"/>
      <c r="AR854" s="154"/>
    </row>
    <row r="855" spans="26:44" ht="16.5" customHeight="1">
      <c r="Z855" s="154"/>
      <c r="AR855" s="154"/>
    </row>
    <row r="856" spans="26:44" ht="16.5" customHeight="1">
      <c r="Z856" s="154"/>
      <c r="AR856" s="154"/>
    </row>
    <row r="857" spans="26:44" ht="16.5" customHeight="1">
      <c r="Z857" s="154"/>
      <c r="AR857" s="154"/>
    </row>
    <row r="858" spans="26:44" ht="16.5" customHeight="1">
      <c r="Z858" s="154"/>
      <c r="AR858" s="154"/>
    </row>
    <row r="859" spans="26:44" ht="16.5" customHeight="1">
      <c r="Z859" s="154"/>
      <c r="AR859" s="154"/>
    </row>
    <row r="860" spans="26:44" ht="16.5" customHeight="1">
      <c r="Z860" s="154"/>
      <c r="AR860" s="154"/>
    </row>
    <row r="861" spans="26:44" ht="16.5" customHeight="1">
      <c r="Z861" s="154"/>
      <c r="AR861" s="154"/>
    </row>
    <row r="862" spans="26:44" ht="16.5" customHeight="1">
      <c r="Z862" s="154"/>
      <c r="AR862" s="154"/>
    </row>
    <row r="863" spans="26:44" ht="16.5" customHeight="1">
      <c r="Z863" s="154"/>
      <c r="AR863" s="154"/>
    </row>
    <row r="864" spans="26:44" ht="16.5" customHeight="1">
      <c r="Z864" s="154"/>
      <c r="AR864" s="154"/>
    </row>
    <row r="865" spans="26:44" ht="16.5" customHeight="1">
      <c r="Z865" s="154"/>
      <c r="AR865" s="154"/>
    </row>
    <row r="866" spans="26:44" ht="16.5" customHeight="1">
      <c r="Z866" s="154"/>
      <c r="AR866" s="154"/>
    </row>
    <row r="867" spans="26:44" ht="16.5" customHeight="1">
      <c r="Z867" s="154"/>
      <c r="AR867" s="154"/>
    </row>
    <row r="868" spans="26:44" ht="16.5" customHeight="1">
      <c r="Z868" s="154"/>
      <c r="AR868" s="154"/>
    </row>
    <row r="869" spans="26:44" ht="16.5" customHeight="1">
      <c r="Z869" s="154"/>
      <c r="AR869" s="154"/>
    </row>
    <row r="870" spans="26:44" ht="16.5" customHeight="1">
      <c r="Z870" s="154"/>
      <c r="AR870" s="154"/>
    </row>
    <row r="871" spans="26:44" ht="16.5" customHeight="1">
      <c r="Z871" s="154"/>
      <c r="AR871" s="154"/>
    </row>
    <row r="872" spans="26:44" ht="16.5" customHeight="1">
      <c r="Z872" s="154"/>
      <c r="AR872" s="154"/>
    </row>
    <row r="873" spans="26:44" ht="16.5" customHeight="1">
      <c r="Z873" s="154"/>
      <c r="AR873" s="154"/>
    </row>
    <row r="874" spans="26:44" ht="16.5" customHeight="1">
      <c r="Z874" s="154"/>
      <c r="AR874" s="154"/>
    </row>
    <row r="875" spans="26:44" ht="16.5" customHeight="1">
      <c r="Z875" s="154"/>
      <c r="AR875" s="154"/>
    </row>
    <row r="876" spans="26:44" ht="16.5" customHeight="1">
      <c r="Z876" s="154"/>
      <c r="AR876" s="154"/>
    </row>
    <row r="877" spans="26:44" ht="16.5" customHeight="1">
      <c r="Z877" s="154"/>
      <c r="AR877" s="154"/>
    </row>
    <row r="878" spans="26:44" ht="16.5" customHeight="1">
      <c r="Z878" s="154"/>
      <c r="AR878" s="154"/>
    </row>
    <row r="879" spans="26:44" ht="16.5" customHeight="1">
      <c r="Z879" s="154"/>
      <c r="AR879" s="154"/>
    </row>
    <row r="880" spans="26:44" ht="16.5" customHeight="1">
      <c r="Z880" s="154"/>
      <c r="AR880" s="154"/>
    </row>
    <row r="881" spans="26:44" ht="16.5" customHeight="1">
      <c r="Z881" s="154"/>
      <c r="AR881" s="154"/>
    </row>
    <row r="882" spans="26:44" ht="16.5" customHeight="1">
      <c r="Z882" s="154"/>
      <c r="AR882" s="154"/>
    </row>
    <row r="883" spans="26:44" ht="16.5" customHeight="1">
      <c r="Z883" s="154"/>
      <c r="AR883" s="154"/>
    </row>
    <row r="884" spans="26:44" ht="16.5" customHeight="1">
      <c r="Z884" s="154"/>
      <c r="AR884" s="154"/>
    </row>
    <row r="885" spans="26:44" ht="16.5" customHeight="1">
      <c r="Z885" s="154"/>
      <c r="AR885" s="154"/>
    </row>
    <row r="886" spans="26:44" ht="16.5" customHeight="1">
      <c r="Z886" s="154"/>
      <c r="AR886" s="154"/>
    </row>
    <row r="887" spans="26:44" ht="16.5" customHeight="1">
      <c r="Z887" s="154"/>
      <c r="AR887" s="154"/>
    </row>
    <row r="888" spans="26:44" ht="16.5" customHeight="1">
      <c r="Z888" s="154"/>
      <c r="AR888" s="154"/>
    </row>
    <row r="889" spans="26:44" ht="16.5" customHeight="1">
      <c r="Z889" s="154"/>
      <c r="AR889" s="154"/>
    </row>
    <row r="890" spans="26:44" ht="16.5" customHeight="1">
      <c r="Z890" s="154"/>
      <c r="AR890" s="154"/>
    </row>
    <row r="891" spans="26:44" ht="16.5" customHeight="1">
      <c r="Z891" s="154"/>
      <c r="AR891" s="154"/>
    </row>
    <row r="892" spans="26:44" ht="16.5" customHeight="1">
      <c r="Z892" s="154"/>
      <c r="AR892" s="154"/>
    </row>
    <row r="893" spans="26:44" ht="16.5" customHeight="1">
      <c r="Z893" s="154"/>
      <c r="AR893" s="154"/>
    </row>
    <row r="894" spans="26:44" ht="16.5" customHeight="1">
      <c r="Z894" s="154"/>
      <c r="AR894" s="154"/>
    </row>
    <row r="895" spans="26:44" ht="16.5" customHeight="1">
      <c r="Z895" s="154"/>
      <c r="AR895" s="154"/>
    </row>
    <row r="896" spans="26:44" ht="16.5" customHeight="1">
      <c r="Z896" s="154"/>
      <c r="AR896" s="154"/>
    </row>
    <row r="897" spans="26:44" ht="16.5" customHeight="1">
      <c r="Z897" s="154"/>
      <c r="AR897" s="154"/>
    </row>
    <row r="898" spans="26:44" ht="16.5" customHeight="1">
      <c r="Z898" s="154"/>
      <c r="AR898" s="154"/>
    </row>
    <row r="899" spans="26:44" ht="16.5" customHeight="1">
      <c r="Z899" s="154"/>
      <c r="AR899" s="154"/>
    </row>
    <row r="900" spans="26:44" ht="16.5" customHeight="1">
      <c r="Z900" s="154"/>
      <c r="AR900" s="154"/>
    </row>
    <row r="901" spans="26:44" ht="16.5" customHeight="1">
      <c r="Z901" s="154"/>
      <c r="AR901" s="154"/>
    </row>
    <row r="902" spans="26:44" ht="16.5" customHeight="1">
      <c r="Z902" s="154"/>
      <c r="AR902" s="154"/>
    </row>
    <row r="903" spans="26:44" ht="16.5" customHeight="1">
      <c r="Z903" s="154"/>
      <c r="AR903" s="154"/>
    </row>
    <row r="904" spans="26:44" ht="16.5" customHeight="1">
      <c r="Z904" s="154"/>
      <c r="AR904" s="154"/>
    </row>
    <row r="905" spans="26:44" ht="16.5" customHeight="1">
      <c r="Z905" s="154"/>
      <c r="AR905" s="154"/>
    </row>
    <row r="906" spans="26:44" ht="16.5" customHeight="1">
      <c r="Z906" s="154"/>
      <c r="AR906" s="154"/>
    </row>
    <row r="907" spans="26:44" ht="16.5" customHeight="1">
      <c r="Z907" s="154"/>
      <c r="AR907" s="154"/>
    </row>
    <row r="908" spans="26:44" ht="16.5" customHeight="1">
      <c r="Z908" s="154"/>
      <c r="AR908" s="154"/>
    </row>
    <row r="909" spans="26:44" ht="16.5" customHeight="1">
      <c r="Z909" s="154"/>
      <c r="AR909" s="154"/>
    </row>
    <row r="910" spans="26:44" ht="16.5" customHeight="1">
      <c r="Z910" s="154"/>
      <c r="AR910" s="154"/>
    </row>
    <row r="911" ht="16.5" customHeight="1">
      <c r="Z911" s="154"/>
    </row>
    <row r="912" ht="16.5" customHeight="1">
      <c r="Z912" s="154"/>
    </row>
    <row r="913" ht="16.5" customHeight="1">
      <c r="Z913" s="154"/>
    </row>
    <row r="914" ht="16.5" customHeight="1">
      <c r="Z914" s="154"/>
    </row>
    <row r="915" ht="16.5" customHeight="1">
      <c r="Z915" s="154"/>
    </row>
    <row r="916" ht="16.5" customHeight="1">
      <c r="Z916" s="154"/>
    </row>
    <row r="917" ht="16.5" customHeight="1">
      <c r="Z917" s="154"/>
    </row>
    <row r="918" ht="16.5" customHeight="1">
      <c r="Z918" s="154"/>
    </row>
    <row r="919" ht="16.5" customHeight="1">
      <c r="Z919" s="154"/>
    </row>
    <row r="920" ht="16.5" customHeight="1">
      <c r="Z920" s="154"/>
    </row>
    <row r="921" ht="16.5" customHeight="1">
      <c r="Z921" s="154"/>
    </row>
    <row r="922" ht="16.5" customHeight="1">
      <c r="Z922" s="154"/>
    </row>
    <row r="923" ht="16.5" customHeight="1">
      <c r="Z923" s="154"/>
    </row>
    <row r="924" ht="16.5" customHeight="1">
      <c r="Z924" s="154"/>
    </row>
    <row r="925" ht="16.5" customHeight="1">
      <c r="Z925" s="154"/>
    </row>
    <row r="926" ht="16.5" customHeight="1">
      <c r="Z926" s="154"/>
    </row>
    <row r="927" ht="16.5" customHeight="1">
      <c r="Z927" s="154"/>
    </row>
    <row r="928" ht="16.5" customHeight="1">
      <c r="Z928" s="154"/>
    </row>
    <row r="929" ht="16.5" customHeight="1">
      <c r="Z929" s="154"/>
    </row>
    <row r="930" ht="16.5" customHeight="1">
      <c r="Z930" s="154"/>
    </row>
    <row r="931" ht="16.5" customHeight="1">
      <c r="Z931" s="154"/>
    </row>
    <row r="932" ht="16.5" customHeight="1">
      <c r="Z932" s="154"/>
    </row>
    <row r="933" ht="16.5" customHeight="1">
      <c r="Z933" s="154"/>
    </row>
    <row r="934" ht="16.5" customHeight="1">
      <c r="Z934" s="154"/>
    </row>
    <row r="935" ht="16.5" customHeight="1">
      <c r="Z935" s="154"/>
    </row>
    <row r="936" ht="16.5" customHeight="1">
      <c r="Z936" s="154"/>
    </row>
    <row r="937" ht="16.5" customHeight="1">
      <c r="Z937" s="154"/>
    </row>
    <row r="938" ht="16.5" customHeight="1">
      <c r="Z938" s="154"/>
    </row>
    <row r="939" ht="16.5" customHeight="1">
      <c r="Z939" s="154"/>
    </row>
    <row r="940" ht="16.5" customHeight="1">
      <c r="Z940" s="154"/>
    </row>
    <row r="941" ht="16.5" customHeight="1">
      <c r="Z941" s="154"/>
    </row>
    <row r="942" ht="16.5" customHeight="1">
      <c r="Z942" s="154"/>
    </row>
    <row r="943" ht="16.5" customHeight="1">
      <c r="Z943" s="154"/>
    </row>
    <row r="944" ht="16.5" customHeight="1">
      <c r="Z944" s="154"/>
    </row>
    <row r="945" ht="16.5" customHeight="1">
      <c r="Z945" s="154"/>
    </row>
    <row r="946" ht="16.5" customHeight="1">
      <c r="Z946" s="154"/>
    </row>
    <row r="947" ht="16.5" customHeight="1">
      <c r="Z947" s="154"/>
    </row>
    <row r="948" ht="16.5" customHeight="1">
      <c r="Z948" s="154"/>
    </row>
    <row r="949" ht="16.5" customHeight="1">
      <c r="Z949" s="154"/>
    </row>
    <row r="950" ht="16.5" customHeight="1">
      <c r="Z950" s="154"/>
    </row>
    <row r="951" ht="16.5" customHeight="1">
      <c r="Z951" s="154"/>
    </row>
    <row r="952" ht="16.5" customHeight="1">
      <c r="Z952" s="154"/>
    </row>
    <row r="953" ht="16.5" customHeight="1">
      <c r="Z953" s="154"/>
    </row>
    <row r="954" ht="16.5" customHeight="1">
      <c r="Z954" s="154"/>
    </row>
    <row r="955" ht="16.5" customHeight="1">
      <c r="Z955" s="154"/>
    </row>
    <row r="956" ht="16.5" customHeight="1">
      <c r="Z956" s="154"/>
    </row>
    <row r="957" ht="16.5" customHeight="1">
      <c r="Z957" s="154"/>
    </row>
    <row r="958" ht="16.5" customHeight="1">
      <c r="Z958" s="154"/>
    </row>
    <row r="959" ht="16.5" customHeight="1">
      <c r="Z959" s="154"/>
    </row>
    <row r="960" ht="16.5" customHeight="1">
      <c r="Z960" s="154"/>
    </row>
    <row r="961" ht="16.5" customHeight="1">
      <c r="Z961" s="154"/>
    </row>
    <row r="962" ht="16.5" customHeight="1">
      <c r="Z962" s="154"/>
    </row>
    <row r="963" ht="16.5" customHeight="1">
      <c r="Z963" s="154"/>
    </row>
    <row r="964" ht="16.5" customHeight="1">
      <c r="Z964" s="154"/>
    </row>
    <row r="965" ht="16.5" customHeight="1">
      <c r="Z965" s="154"/>
    </row>
    <row r="966" ht="16.5" customHeight="1">
      <c r="Z966" s="154"/>
    </row>
    <row r="967" ht="16.5" customHeight="1">
      <c r="Z967" s="154"/>
    </row>
    <row r="968" ht="16.5" customHeight="1">
      <c r="Z968" s="154"/>
    </row>
    <row r="969" ht="16.5" customHeight="1">
      <c r="Z969" s="154"/>
    </row>
    <row r="970" ht="16.5" customHeight="1">
      <c r="Z970" s="154"/>
    </row>
    <row r="971" ht="16.5" customHeight="1">
      <c r="Z971" s="154"/>
    </row>
    <row r="972" ht="16.5" customHeight="1">
      <c r="Z972" s="154"/>
    </row>
    <row r="973" ht="16.5" customHeight="1">
      <c r="Z973" s="154"/>
    </row>
    <row r="974" ht="16.5" customHeight="1">
      <c r="Z974" s="154"/>
    </row>
    <row r="975" ht="16.5" customHeight="1">
      <c r="Z975" s="154"/>
    </row>
  </sheetData>
  <sheetProtection/>
  <mergeCells count="55">
    <mergeCell ref="R7:R8"/>
    <mergeCell ref="S7:S8"/>
    <mergeCell ref="T7:T8"/>
    <mergeCell ref="U7:U8"/>
    <mergeCell ref="V7:V8"/>
    <mergeCell ref="W7:W8"/>
    <mergeCell ref="X7:X8"/>
    <mergeCell ref="Y7:Y8"/>
    <mergeCell ref="D1:W1"/>
    <mergeCell ref="A6:W6"/>
    <mergeCell ref="N7:N8"/>
    <mergeCell ref="O7:O8"/>
    <mergeCell ref="P7:P8"/>
    <mergeCell ref="Q7:Q8"/>
    <mergeCell ref="AD7:AD8"/>
    <mergeCell ref="AE7:AE8"/>
    <mergeCell ref="AF7:AF8"/>
    <mergeCell ref="AG7:AG8"/>
    <mergeCell ref="Z7:Z8"/>
    <mergeCell ref="AA7:AA8"/>
    <mergeCell ref="AB7:AB8"/>
    <mergeCell ref="AC7:AC8"/>
    <mergeCell ref="AL7:AL8"/>
    <mergeCell ref="AM7:AM8"/>
    <mergeCell ref="AN7:AN8"/>
    <mergeCell ref="AO7:AO8"/>
    <mergeCell ref="AH7:AH8"/>
    <mergeCell ref="AI7:AI8"/>
    <mergeCell ref="AJ7:AJ8"/>
    <mergeCell ref="AK7:AK8"/>
    <mergeCell ref="AT7:AT8"/>
    <mergeCell ref="AU7:AU8"/>
    <mergeCell ref="AV7:AV8"/>
    <mergeCell ref="AW7:AW8"/>
    <mergeCell ref="AP7:AP8"/>
    <mergeCell ref="AQ7:AQ8"/>
    <mergeCell ref="AR7:AR8"/>
    <mergeCell ref="AS7:AS8"/>
    <mergeCell ref="C162:C164"/>
    <mergeCell ref="D162:D164"/>
    <mergeCell ref="AU162:AU164"/>
    <mergeCell ref="AW162:AW164"/>
    <mergeCell ref="C49:C50"/>
    <mergeCell ref="D49:D50"/>
    <mergeCell ref="AU49:AU50"/>
    <mergeCell ref="AW49:AW50"/>
    <mergeCell ref="AM615:AM616"/>
    <mergeCell ref="AG378:AG379"/>
    <mergeCell ref="AE382:AE383"/>
    <mergeCell ref="AG382:AG383"/>
    <mergeCell ref="AK615:AK616"/>
    <mergeCell ref="B209:D209"/>
    <mergeCell ref="W375:W376"/>
    <mergeCell ref="Y375:Y376"/>
    <mergeCell ref="AE378:AE379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302"/>
  <sheetViews>
    <sheetView zoomScalePageLayoutView="0" workbookViewId="0" topLeftCell="A8">
      <selection activeCell="AX19" sqref="AX19:AX20"/>
    </sheetView>
  </sheetViews>
  <sheetFormatPr defaultColWidth="9.140625" defaultRowHeight="12.75"/>
  <cols>
    <col min="1" max="1" width="8.140625" style="348" customWidth="1"/>
    <col min="2" max="2" width="11.57421875" style="348" customWidth="1"/>
    <col min="3" max="3" width="8.140625" style="348" customWidth="1"/>
    <col min="4" max="4" width="42.00390625" style="348" customWidth="1"/>
    <col min="5" max="5" width="0.13671875" style="348" hidden="1" customWidth="1"/>
    <col min="6" max="6" width="10.28125" style="348" hidden="1" customWidth="1"/>
    <col min="7" max="7" width="14.7109375" style="348" hidden="1" customWidth="1"/>
    <col min="8" max="8" width="12.140625" style="348" hidden="1" customWidth="1"/>
    <col min="9" max="11" width="0.13671875" style="348" hidden="1" customWidth="1"/>
    <col min="12" max="12" width="12.57421875" style="348" hidden="1" customWidth="1"/>
    <col min="13" max="13" width="0.13671875" style="348" hidden="1" customWidth="1"/>
    <col min="14" max="14" width="10.140625" style="348" hidden="1" customWidth="1"/>
    <col min="15" max="15" width="16.8515625" style="348" hidden="1" customWidth="1"/>
    <col min="16" max="16" width="0.13671875" style="348" hidden="1" customWidth="1"/>
    <col min="17" max="17" width="17.00390625" style="348" hidden="1" customWidth="1"/>
    <col min="18" max="18" width="15.8515625" style="348" hidden="1" customWidth="1"/>
    <col min="19" max="19" width="16.421875" style="348" hidden="1" customWidth="1"/>
    <col min="20" max="20" width="16.57421875" style="348" hidden="1" customWidth="1"/>
    <col min="21" max="21" width="16.140625" style="348" hidden="1" customWidth="1"/>
    <col min="22" max="22" width="17.00390625" style="348" hidden="1" customWidth="1"/>
    <col min="23" max="24" width="17.140625" style="348" hidden="1" customWidth="1"/>
    <col min="25" max="25" width="21.140625" style="348" hidden="1" customWidth="1"/>
    <col min="26" max="26" width="21.421875" style="348" hidden="1" customWidth="1"/>
    <col min="27" max="27" width="15.8515625" style="348" hidden="1" customWidth="1"/>
    <col min="28" max="28" width="0.2890625" style="348" hidden="1" customWidth="1"/>
    <col min="29" max="30" width="9.140625" style="348" hidden="1" customWidth="1"/>
    <col min="31" max="31" width="14.140625" style="348" hidden="1" customWidth="1"/>
    <col min="32" max="32" width="14.57421875" style="348" hidden="1" customWidth="1"/>
    <col min="33" max="33" width="13.7109375" style="348" hidden="1" customWidth="1"/>
    <col min="34" max="34" width="14.00390625" style="348" hidden="1" customWidth="1"/>
    <col min="35" max="35" width="13.140625" style="348" hidden="1" customWidth="1"/>
    <col min="36" max="37" width="13.28125" style="348" hidden="1" customWidth="1"/>
    <col min="38" max="38" width="13.00390625" style="348" hidden="1" customWidth="1"/>
    <col min="39" max="39" width="13.7109375" style="348" hidden="1" customWidth="1"/>
    <col min="40" max="40" width="13.140625" style="348" hidden="1" customWidth="1"/>
    <col min="41" max="41" width="12.7109375" style="348" hidden="1" customWidth="1"/>
    <col min="42" max="42" width="13.421875" style="348" hidden="1" customWidth="1"/>
    <col min="43" max="43" width="14.00390625" style="348" hidden="1" customWidth="1"/>
    <col min="44" max="44" width="13.421875" style="348" hidden="1" customWidth="1"/>
    <col min="45" max="45" width="12.8515625" style="348" hidden="1" customWidth="1"/>
    <col min="46" max="46" width="13.140625" style="348" hidden="1" customWidth="1"/>
    <col min="47" max="47" width="12.7109375" style="348" hidden="1" customWidth="1"/>
    <col min="48" max="48" width="13.421875" style="348" hidden="1" customWidth="1"/>
    <col min="49" max="49" width="12.28125" style="348" hidden="1" customWidth="1"/>
    <col min="50" max="50" width="12.7109375" style="348" customWidth="1"/>
    <col min="51" max="51" width="13.57421875" style="348" customWidth="1"/>
    <col min="52" max="52" width="12.421875" style="348" customWidth="1"/>
    <col min="53" max="16384" width="9.140625" style="348" customWidth="1"/>
  </cols>
  <sheetData>
    <row r="1" spans="3:52" ht="15.75">
      <c r="C1" s="349"/>
      <c r="W1" s="350" t="s">
        <v>521</v>
      </c>
      <c r="X1" s="351"/>
      <c r="Y1" s="351"/>
      <c r="Z1" s="351"/>
      <c r="AA1" s="960" t="s">
        <v>522</v>
      </c>
      <c r="AB1" s="961"/>
      <c r="AC1" s="961"/>
      <c r="AD1" s="961"/>
      <c r="AE1" s="961"/>
      <c r="AF1" s="960" t="s">
        <v>522</v>
      </c>
      <c r="AG1" s="961"/>
      <c r="AH1" s="961"/>
      <c r="AI1" s="961"/>
      <c r="AJ1" s="961"/>
      <c r="AK1" s="852"/>
      <c r="AL1" s="852"/>
      <c r="AM1" s="852"/>
      <c r="AN1" s="852"/>
      <c r="AO1" s="852"/>
      <c r="AP1" s="852"/>
      <c r="AQ1" s="852"/>
      <c r="AR1" s="852"/>
      <c r="AS1" s="852"/>
      <c r="AT1" s="852"/>
      <c r="AU1" s="852"/>
      <c r="AV1" s="852"/>
      <c r="AW1" s="852"/>
      <c r="AX1" s="852"/>
      <c r="AY1" s="852"/>
      <c r="AZ1" s="852"/>
    </row>
    <row r="2" spans="3:52" ht="15.75">
      <c r="C2" s="349"/>
      <c r="W2" s="350" t="s">
        <v>523</v>
      </c>
      <c r="X2" s="351"/>
      <c r="Y2" s="351"/>
      <c r="Z2" s="351"/>
      <c r="AA2" s="960" t="s">
        <v>524</v>
      </c>
      <c r="AB2" s="961"/>
      <c r="AC2" s="961"/>
      <c r="AD2" s="961"/>
      <c r="AE2" s="961"/>
      <c r="AF2" s="960" t="s">
        <v>10</v>
      </c>
      <c r="AG2" s="961"/>
      <c r="AH2" s="961"/>
      <c r="AI2" s="961"/>
      <c r="AJ2" s="961"/>
      <c r="AK2" s="852"/>
      <c r="AL2" s="852"/>
      <c r="AM2" s="852"/>
      <c r="AN2" s="852"/>
      <c r="AO2" s="852"/>
      <c r="AP2" s="852"/>
      <c r="AQ2" s="852"/>
      <c r="AR2" s="852"/>
      <c r="AS2" s="852"/>
      <c r="AT2" s="852"/>
      <c r="AU2" s="852"/>
      <c r="AV2" s="852"/>
      <c r="AW2" s="852"/>
      <c r="AX2" s="852"/>
      <c r="AY2" s="852"/>
      <c r="AZ2" s="852"/>
    </row>
    <row r="3" spans="3:52" ht="15.75">
      <c r="C3" s="349"/>
      <c r="W3" s="350" t="s">
        <v>12</v>
      </c>
      <c r="X3" s="351"/>
      <c r="Y3" s="351"/>
      <c r="Z3" s="351"/>
      <c r="AA3" s="960" t="s">
        <v>11</v>
      </c>
      <c r="AB3" s="961"/>
      <c r="AC3" s="961"/>
      <c r="AD3" s="961"/>
      <c r="AE3" s="961"/>
      <c r="AF3" s="960" t="s">
        <v>11</v>
      </c>
      <c r="AG3" s="961"/>
      <c r="AH3" s="961"/>
      <c r="AI3" s="961"/>
      <c r="AJ3" s="961"/>
      <c r="AK3" s="852"/>
      <c r="AL3" s="852"/>
      <c r="AM3" s="852"/>
      <c r="AN3" s="852"/>
      <c r="AO3" s="852"/>
      <c r="AP3" s="852"/>
      <c r="AQ3" s="852"/>
      <c r="AR3" s="852"/>
      <c r="AS3" s="852"/>
      <c r="AT3" s="852"/>
      <c r="AU3" s="852"/>
      <c r="AV3" s="852"/>
      <c r="AW3" s="852"/>
      <c r="AX3" s="852"/>
      <c r="AY3" s="852"/>
      <c r="AZ3" s="852"/>
    </row>
    <row r="4" spans="3:52" ht="15.75">
      <c r="C4" s="349"/>
      <c r="W4" s="350" t="s">
        <v>525</v>
      </c>
      <c r="X4" s="351"/>
      <c r="Y4" s="351"/>
      <c r="Z4" s="351"/>
      <c r="AA4" s="960" t="s">
        <v>526</v>
      </c>
      <c r="AB4" s="961"/>
      <c r="AC4" s="961"/>
      <c r="AD4" s="961"/>
      <c r="AE4" s="961"/>
      <c r="AF4" s="960" t="s">
        <v>527</v>
      </c>
      <c r="AG4" s="961"/>
      <c r="AH4" s="961"/>
      <c r="AI4" s="961"/>
      <c r="AJ4" s="961"/>
      <c r="AK4" s="852"/>
      <c r="AL4" s="852"/>
      <c r="AM4" s="852"/>
      <c r="AN4" s="852"/>
      <c r="AO4" s="852"/>
      <c r="AP4" s="852"/>
      <c r="AQ4" s="852"/>
      <c r="AR4" s="852"/>
      <c r="AS4" s="852"/>
      <c r="AT4" s="852"/>
      <c r="AU4" s="852"/>
      <c r="AV4" s="852"/>
      <c r="AW4" s="852"/>
      <c r="AX4" s="852"/>
      <c r="AY4" s="852"/>
      <c r="AZ4" s="852"/>
    </row>
    <row r="6" spans="1:52" ht="15.75">
      <c r="A6" s="953" t="s">
        <v>528</v>
      </c>
      <c r="B6" s="852"/>
      <c r="C6" s="852"/>
      <c r="D6" s="852"/>
      <c r="E6" s="852"/>
      <c r="F6" s="852"/>
      <c r="G6" s="852"/>
      <c r="H6" s="852"/>
      <c r="I6" s="852"/>
      <c r="J6" s="852"/>
      <c r="K6" s="852"/>
      <c r="L6" s="852"/>
      <c r="M6" s="852"/>
      <c r="N6" s="852"/>
      <c r="O6" s="852"/>
      <c r="P6" s="852"/>
      <c r="Q6" s="852"/>
      <c r="R6" s="852"/>
      <c r="S6" s="852"/>
      <c r="T6" s="852"/>
      <c r="U6" s="852"/>
      <c r="V6" s="852"/>
      <c r="W6" s="852"/>
      <c r="X6" s="852"/>
      <c r="Y6" s="852"/>
      <c r="Z6" s="852"/>
      <c r="AA6" s="852"/>
      <c r="AB6" s="852"/>
      <c r="AC6" s="852"/>
      <c r="AD6" s="852"/>
      <c r="AE6" s="852"/>
      <c r="AF6" s="852"/>
      <c r="AG6" s="852"/>
      <c r="AH6" s="852"/>
      <c r="AI6" s="852"/>
      <c r="AJ6" s="852"/>
      <c r="AK6" s="852"/>
      <c r="AL6" s="852"/>
      <c r="AM6" s="852"/>
      <c r="AN6" s="852"/>
      <c r="AO6" s="852"/>
      <c r="AP6" s="852"/>
      <c r="AQ6" s="852"/>
      <c r="AR6" s="852"/>
      <c r="AS6" s="852"/>
      <c r="AT6" s="852"/>
      <c r="AU6" s="852"/>
      <c r="AV6" s="852"/>
      <c r="AW6" s="852"/>
      <c r="AX6" s="852"/>
      <c r="AY6" s="852"/>
      <c r="AZ6" s="852"/>
    </row>
    <row r="7" spans="1:52" ht="15.75">
      <c r="A7" s="953" t="s">
        <v>529</v>
      </c>
      <c r="B7" s="852"/>
      <c r="C7" s="852"/>
      <c r="D7" s="852"/>
      <c r="E7" s="852"/>
      <c r="F7" s="852"/>
      <c r="G7" s="852"/>
      <c r="H7" s="852"/>
      <c r="I7" s="852"/>
      <c r="J7" s="852"/>
      <c r="K7" s="852"/>
      <c r="L7" s="852"/>
      <c r="M7" s="852"/>
      <c r="N7" s="852"/>
      <c r="O7" s="852"/>
      <c r="P7" s="852"/>
      <c r="Q7" s="852"/>
      <c r="R7" s="852"/>
      <c r="S7" s="852"/>
      <c r="T7" s="852"/>
      <c r="U7" s="852"/>
      <c r="V7" s="852"/>
      <c r="W7" s="852"/>
      <c r="X7" s="852"/>
      <c r="Y7" s="852"/>
      <c r="Z7" s="852"/>
      <c r="AA7" s="852"/>
      <c r="AB7" s="852"/>
      <c r="AC7" s="852"/>
      <c r="AD7" s="852"/>
      <c r="AE7" s="852"/>
      <c r="AF7" s="852"/>
      <c r="AG7" s="852"/>
      <c r="AH7" s="852"/>
      <c r="AI7" s="852"/>
      <c r="AJ7" s="852"/>
      <c r="AK7" s="852"/>
      <c r="AL7" s="852"/>
      <c r="AM7" s="852"/>
      <c r="AN7" s="852"/>
      <c r="AO7" s="852"/>
      <c r="AP7" s="852"/>
      <c r="AQ7" s="852"/>
      <c r="AR7" s="852"/>
      <c r="AS7" s="852"/>
      <c r="AT7" s="852"/>
      <c r="AU7" s="852"/>
      <c r="AV7" s="852"/>
      <c r="AW7" s="852"/>
      <c r="AX7" s="852"/>
      <c r="AY7" s="852"/>
      <c r="AZ7" s="852"/>
    </row>
    <row r="9" spans="1:31" ht="15.75">
      <c r="A9" s="953"/>
      <c r="B9" s="852"/>
      <c r="C9" s="852"/>
      <c r="D9" s="852"/>
      <c r="E9" s="852"/>
      <c r="F9" s="852"/>
      <c r="G9" s="852"/>
      <c r="H9" s="852"/>
      <c r="I9" s="852"/>
      <c r="J9" s="852"/>
      <c r="K9" s="852"/>
      <c r="L9" s="852"/>
      <c r="M9" s="852"/>
      <c r="N9" s="852"/>
      <c r="O9" s="852"/>
      <c r="P9" s="852"/>
      <c r="Q9" s="852"/>
      <c r="R9" s="852"/>
      <c r="S9" s="852"/>
      <c r="T9" s="852"/>
      <c r="U9" s="852"/>
      <c r="V9" s="852"/>
      <c r="W9" s="852"/>
      <c r="X9" s="852"/>
      <c r="Y9" s="852"/>
      <c r="Z9" s="852"/>
      <c r="AA9" s="852"/>
      <c r="AB9" s="852"/>
      <c r="AC9" s="852"/>
      <c r="AD9" s="852"/>
      <c r="AE9" s="852"/>
    </row>
    <row r="10" ht="15">
      <c r="AA10" s="353" t="s">
        <v>530</v>
      </c>
    </row>
    <row r="11" spans="1:52" ht="15.75" customHeight="1">
      <c r="A11" s="954" t="s">
        <v>531</v>
      </c>
      <c r="B11" s="955"/>
      <c r="C11" s="956"/>
      <c r="D11" s="957" t="s">
        <v>532</v>
      </c>
      <c r="E11" s="356" t="s">
        <v>533</v>
      </c>
      <c r="F11" s="354" t="s">
        <v>266</v>
      </c>
      <c r="G11" s="354" t="s">
        <v>534</v>
      </c>
      <c r="H11" s="356" t="s">
        <v>266</v>
      </c>
      <c r="I11" s="354" t="s">
        <v>534</v>
      </c>
      <c r="J11" s="354" t="s">
        <v>266</v>
      </c>
      <c r="K11" s="356" t="s">
        <v>534</v>
      </c>
      <c r="L11" s="356" t="s">
        <v>266</v>
      </c>
      <c r="M11" s="356" t="s">
        <v>534</v>
      </c>
      <c r="N11" s="357" t="s">
        <v>266</v>
      </c>
      <c r="O11" s="356" t="s">
        <v>535</v>
      </c>
      <c r="P11" s="356" t="s">
        <v>266</v>
      </c>
      <c r="Q11" s="356" t="s">
        <v>536</v>
      </c>
      <c r="R11" s="356" t="s">
        <v>266</v>
      </c>
      <c r="S11" s="356" t="s">
        <v>536</v>
      </c>
      <c r="T11" s="356" t="s">
        <v>266</v>
      </c>
      <c r="U11" s="356" t="s">
        <v>536</v>
      </c>
      <c r="V11" s="356" t="s">
        <v>266</v>
      </c>
      <c r="W11" s="356" t="s">
        <v>536</v>
      </c>
      <c r="X11" s="358" t="s">
        <v>266</v>
      </c>
      <c r="Y11" s="359" t="s">
        <v>536</v>
      </c>
      <c r="Z11" s="943" t="s">
        <v>537</v>
      </c>
      <c r="AA11" s="943" t="s">
        <v>29</v>
      </c>
      <c r="AE11" s="943" t="s">
        <v>274</v>
      </c>
      <c r="AF11" s="950" t="s">
        <v>29</v>
      </c>
      <c r="AG11" s="943" t="s">
        <v>31</v>
      </c>
      <c r="AH11" s="943" t="s">
        <v>29</v>
      </c>
      <c r="AI11" s="943" t="s">
        <v>33</v>
      </c>
      <c r="AJ11" s="950" t="s">
        <v>29</v>
      </c>
      <c r="AK11" s="943" t="s">
        <v>34</v>
      </c>
      <c r="AL11" s="943" t="s">
        <v>29</v>
      </c>
      <c r="AM11" s="943" t="s">
        <v>35</v>
      </c>
      <c r="AN11" s="950" t="s">
        <v>29</v>
      </c>
      <c r="AO11" s="943" t="s">
        <v>36</v>
      </c>
      <c r="AP11" s="943" t="s">
        <v>29</v>
      </c>
      <c r="AQ11" s="943" t="s">
        <v>37</v>
      </c>
      <c r="AR11" s="943" t="s">
        <v>29</v>
      </c>
      <c r="AS11" s="943" t="s">
        <v>38</v>
      </c>
      <c r="AT11" s="943" t="s">
        <v>29</v>
      </c>
      <c r="AU11" s="943" t="s">
        <v>39</v>
      </c>
      <c r="AV11" s="945" t="s">
        <v>29</v>
      </c>
      <c r="AW11" s="947" t="s">
        <v>40</v>
      </c>
      <c r="AX11" s="941" t="s">
        <v>29</v>
      </c>
      <c r="AY11" s="943" t="s">
        <v>41</v>
      </c>
      <c r="AZ11" s="943" t="s">
        <v>32</v>
      </c>
    </row>
    <row r="12" spans="1:52" ht="15.75">
      <c r="A12" s="360" t="s">
        <v>263</v>
      </c>
      <c r="B12" s="355" t="s">
        <v>26</v>
      </c>
      <c r="C12" s="355" t="s">
        <v>27</v>
      </c>
      <c r="D12" s="958"/>
      <c r="E12" s="361" t="s">
        <v>530</v>
      </c>
      <c r="F12" s="362" t="s">
        <v>538</v>
      </c>
      <c r="G12" s="362" t="s">
        <v>539</v>
      </c>
      <c r="H12" s="361" t="s">
        <v>540</v>
      </c>
      <c r="I12" s="362" t="s">
        <v>539</v>
      </c>
      <c r="J12" s="362" t="s">
        <v>541</v>
      </c>
      <c r="K12" s="361" t="s">
        <v>539</v>
      </c>
      <c r="L12" s="361" t="s">
        <v>542</v>
      </c>
      <c r="M12" s="361" t="s">
        <v>539</v>
      </c>
      <c r="N12" s="363" t="s">
        <v>543</v>
      </c>
      <c r="O12" s="361" t="s">
        <v>544</v>
      </c>
      <c r="P12" s="361" t="s">
        <v>277</v>
      </c>
      <c r="Q12" s="361" t="s">
        <v>278</v>
      </c>
      <c r="R12" s="361" t="s">
        <v>279</v>
      </c>
      <c r="S12" s="361" t="s">
        <v>278</v>
      </c>
      <c r="T12" s="361" t="s">
        <v>280</v>
      </c>
      <c r="U12" s="361" t="s">
        <v>278</v>
      </c>
      <c r="V12" s="361" t="s">
        <v>281</v>
      </c>
      <c r="W12" s="361" t="s">
        <v>278</v>
      </c>
      <c r="X12" s="364" t="s">
        <v>545</v>
      </c>
      <c r="Y12" s="365" t="s">
        <v>278</v>
      </c>
      <c r="Z12" s="944"/>
      <c r="AA12" s="959"/>
      <c r="AE12" s="944"/>
      <c r="AF12" s="952"/>
      <c r="AG12" s="944"/>
      <c r="AH12" s="944"/>
      <c r="AI12" s="944"/>
      <c r="AJ12" s="952"/>
      <c r="AK12" s="944"/>
      <c r="AL12" s="944"/>
      <c r="AM12" s="949"/>
      <c r="AN12" s="951"/>
      <c r="AO12" s="944"/>
      <c r="AP12" s="944"/>
      <c r="AQ12" s="944"/>
      <c r="AR12" s="944"/>
      <c r="AS12" s="944"/>
      <c r="AT12" s="944"/>
      <c r="AU12" s="944"/>
      <c r="AV12" s="946"/>
      <c r="AW12" s="948"/>
      <c r="AX12" s="942"/>
      <c r="AY12" s="944"/>
      <c r="AZ12" s="944"/>
    </row>
    <row r="13" spans="1:52" ht="15.75">
      <c r="A13" s="366"/>
      <c r="B13" s="366"/>
      <c r="C13" s="366"/>
      <c r="D13" s="367"/>
      <c r="E13" s="368"/>
      <c r="F13" s="369"/>
      <c r="G13" s="370"/>
      <c r="H13" s="371"/>
      <c r="I13" s="372"/>
      <c r="J13" s="373"/>
      <c r="K13" s="372"/>
      <c r="L13" s="372"/>
      <c r="M13" s="372"/>
      <c r="N13" s="371"/>
      <c r="O13" s="372"/>
      <c r="P13" s="372"/>
      <c r="Q13" s="372"/>
      <c r="R13" s="372"/>
      <c r="S13" s="372"/>
      <c r="T13" s="372"/>
      <c r="U13" s="372"/>
      <c r="V13" s="372"/>
      <c r="W13" s="372"/>
      <c r="X13" s="372"/>
      <c r="Y13" s="373"/>
      <c r="Z13" s="372"/>
      <c r="AA13" s="372"/>
      <c r="AE13" s="9"/>
      <c r="AF13" s="374"/>
      <c r="AG13" s="90"/>
      <c r="AH13" s="374"/>
      <c r="AI13" s="9"/>
      <c r="AJ13" s="374"/>
      <c r="AK13" s="9"/>
      <c r="AL13" s="374"/>
      <c r="AM13" s="9"/>
      <c r="AN13" s="374"/>
      <c r="AO13" s="9"/>
      <c r="AP13" s="374"/>
      <c r="AQ13" s="9"/>
      <c r="AR13" s="374"/>
      <c r="AS13" s="9"/>
      <c r="AT13" s="374"/>
      <c r="AU13" s="10"/>
      <c r="AV13" s="372"/>
      <c r="AW13" s="10"/>
      <c r="AX13" s="372"/>
      <c r="AY13" s="9"/>
      <c r="AZ13" s="374"/>
    </row>
    <row r="14" spans="1:52" ht="15">
      <c r="A14" s="375" t="s">
        <v>42</v>
      </c>
      <c r="B14" s="375" t="s">
        <v>43</v>
      </c>
      <c r="C14" s="376">
        <v>4300</v>
      </c>
      <c r="D14" s="377" t="s">
        <v>284</v>
      </c>
      <c r="E14" s="378">
        <v>50000</v>
      </c>
      <c r="F14" s="373"/>
      <c r="G14" s="10">
        <f>E14+F14</f>
        <v>50000</v>
      </c>
      <c r="H14" s="371"/>
      <c r="I14" s="10">
        <f>G14+H14</f>
        <v>50000</v>
      </c>
      <c r="J14" s="373"/>
      <c r="K14" s="10">
        <f>I14+J14</f>
        <v>50000</v>
      </c>
      <c r="L14" s="10"/>
      <c r="M14" s="10">
        <f>K14+L14</f>
        <v>50000</v>
      </c>
      <c r="N14" s="371"/>
      <c r="O14" s="10">
        <v>20000</v>
      </c>
      <c r="P14" s="10"/>
      <c r="Q14" s="10">
        <f>O14+P14</f>
        <v>20000</v>
      </c>
      <c r="R14" s="10"/>
      <c r="S14" s="10">
        <f>Q14+R14</f>
        <v>20000</v>
      </c>
      <c r="T14" s="10"/>
      <c r="U14" s="10">
        <f>S14+T14</f>
        <v>20000</v>
      </c>
      <c r="V14" s="10"/>
      <c r="W14" s="10">
        <f>U14+V14</f>
        <v>20000</v>
      </c>
      <c r="X14" s="372"/>
      <c r="Y14" s="379">
        <f>W14+X14</f>
        <v>20000</v>
      </c>
      <c r="Z14" s="372"/>
      <c r="AA14" s="10">
        <v>30000</v>
      </c>
      <c r="AE14" s="10"/>
      <c r="AF14" s="10">
        <f>AA14+AE14</f>
        <v>30000</v>
      </c>
      <c r="AG14" s="90"/>
      <c r="AH14" s="10">
        <f>AF14+AG14</f>
        <v>30000</v>
      </c>
      <c r="AI14" s="10"/>
      <c r="AJ14" s="10">
        <f>AH14+AI14</f>
        <v>30000</v>
      </c>
      <c r="AK14" s="10"/>
      <c r="AL14" s="10">
        <f>AJ14+AK14</f>
        <v>30000</v>
      </c>
      <c r="AM14" s="10"/>
      <c r="AN14" s="10">
        <f>AL14+AM14</f>
        <v>30000</v>
      </c>
      <c r="AO14" s="10"/>
      <c r="AP14" s="10">
        <f>AN14+AO14</f>
        <v>30000</v>
      </c>
      <c r="AQ14" s="10"/>
      <c r="AR14" s="10">
        <f>AP14+AQ14</f>
        <v>30000</v>
      </c>
      <c r="AS14" s="10"/>
      <c r="AT14" s="10">
        <f>AR14+AS14</f>
        <v>30000</v>
      </c>
      <c r="AU14" s="10"/>
      <c r="AV14" s="10">
        <f>AT14+AU14</f>
        <v>30000</v>
      </c>
      <c r="AW14" s="10"/>
      <c r="AX14" s="10">
        <f>AV14+AW14</f>
        <v>30000</v>
      </c>
      <c r="AY14" s="10"/>
      <c r="AZ14" s="10">
        <f>AX14+AY14</f>
        <v>30000</v>
      </c>
    </row>
    <row r="15" spans="1:52" ht="15">
      <c r="A15" s="380"/>
      <c r="B15" s="380"/>
      <c r="C15" s="381"/>
      <c r="D15" s="382"/>
      <c r="E15" s="378"/>
      <c r="F15" s="373"/>
      <c r="G15" s="379"/>
      <c r="H15" s="371"/>
      <c r="I15" s="10"/>
      <c r="J15" s="373"/>
      <c r="K15" s="10"/>
      <c r="L15" s="10"/>
      <c r="M15" s="10"/>
      <c r="N15" s="371"/>
      <c r="O15" s="72"/>
      <c r="P15" s="72"/>
      <c r="Q15" s="72"/>
      <c r="R15" s="72"/>
      <c r="S15" s="72"/>
      <c r="T15" s="72"/>
      <c r="U15" s="72"/>
      <c r="V15" s="72"/>
      <c r="W15" s="72"/>
      <c r="X15" s="372"/>
      <c r="Y15" s="379"/>
      <c r="Z15" s="372"/>
      <c r="AA15" s="10"/>
      <c r="AE15" s="10"/>
      <c r="AF15" s="10"/>
      <c r="AG15" s="9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</row>
    <row r="16" spans="1:52" ht="15.75">
      <c r="A16" s="927" t="s">
        <v>50</v>
      </c>
      <c r="B16" s="904"/>
      <c r="C16" s="904"/>
      <c r="D16" s="843"/>
      <c r="E16" s="85">
        <v>50000</v>
      </c>
      <c r="F16" s="383"/>
      <c r="G16" s="384">
        <f>E16+F16</f>
        <v>50000</v>
      </c>
      <c r="H16" s="383"/>
      <c r="I16" s="46">
        <f>I14</f>
        <v>50000</v>
      </c>
      <c r="J16" s="384"/>
      <c r="K16" s="46">
        <f>K14</f>
        <v>50000</v>
      </c>
      <c r="L16" s="46">
        <f>L14</f>
        <v>0</v>
      </c>
      <c r="M16" s="46">
        <f>M14</f>
        <v>50000</v>
      </c>
      <c r="N16" s="383"/>
      <c r="O16" s="114">
        <f>O14</f>
        <v>20000</v>
      </c>
      <c r="P16" s="114"/>
      <c r="Q16" s="114">
        <f>Q14</f>
        <v>20000</v>
      </c>
      <c r="R16" s="114"/>
      <c r="S16" s="114">
        <f>S14</f>
        <v>20000</v>
      </c>
      <c r="T16" s="114"/>
      <c r="U16" s="114">
        <f>U14</f>
        <v>20000</v>
      </c>
      <c r="V16" s="114"/>
      <c r="W16" s="114">
        <f>W14</f>
        <v>20000</v>
      </c>
      <c r="X16" s="46"/>
      <c r="Y16" s="384">
        <f>Y14</f>
        <v>20000</v>
      </c>
      <c r="Z16" s="385"/>
      <c r="AA16" s="46">
        <f>SUM(AA13:AA15)</f>
        <v>30000</v>
      </c>
      <c r="AE16" s="20"/>
      <c r="AF16" s="20">
        <f aca="true" t="shared" si="0" ref="AF16:AF79">AA16+AE16</f>
        <v>30000</v>
      </c>
      <c r="AG16" s="20"/>
      <c r="AH16" s="20">
        <f aca="true" t="shared" si="1" ref="AH16:AH79">AF16+AG16</f>
        <v>30000</v>
      </c>
      <c r="AI16" s="20"/>
      <c r="AJ16" s="20">
        <f aca="true" t="shared" si="2" ref="AJ16:AJ79">AH16+AI16</f>
        <v>30000</v>
      </c>
      <c r="AK16" s="20"/>
      <c r="AL16" s="20">
        <f aca="true" t="shared" si="3" ref="AL16:AL79">AJ16+AK16</f>
        <v>30000</v>
      </c>
      <c r="AM16" s="20"/>
      <c r="AN16" s="20">
        <f aca="true" t="shared" si="4" ref="AN16:AN79">AL16+AM16</f>
        <v>30000</v>
      </c>
      <c r="AO16" s="20"/>
      <c r="AP16" s="20">
        <f aca="true" t="shared" si="5" ref="AP16:AP79">AN16+AO16</f>
        <v>30000</v>
      </c>
      <c r="AQ16" s="20"/>
      <c r="AR16" s="20">
        <f aca="true" t="shared" si="6" ref="AR16:AR79">AP16+AQ16</f>
        <v>30000</v>
      </c>
      <c r="AS16" s="20"/>
      <c r="AT16" s="20">
        <f aca="true" t="shared" si="7" ref="AT16:AT79">AR16+AS16</f>
        <v>30000</v>
      </c>
      <c r="AU16" s="20"/>
      <c r="AV16" s="20">
        <f aca="true" t="shared" si="8" ref="AV16:AV72">AT16+AU16</f>
        <v>30000</v>
      </c>
      <c r="AW16" s="20"/>
      <c r="AX16" s="20">
        <f aca="true" t="shared" si="9" ref="AX16:AX79">AV16+AW16</f>
        <v>30000</v>
      </c>
      <c r="AY16" s="20"/>
      <c r="AZ16" s="20">
        <f aca="true" t="shared" si="10" ref="AZ16:AZ79">AX16+AY16</f>
        <v>30000</v>
      </c>
    </row>
    <row r="17" spans="1:52" ht="15">
      <c r="A17" s="386">
        <v>700</v>
      </c>
      <c r="B17" s="387">
        <v>70005</v>
      </c>
      <c r="C17" s="376">
        <v>4210</v>
      </c>
      <c r="D17" s="377" t="s">
        <v>300</v>
      </c>
      <c r="E17" s="388">
        <v>50000</v>
      </c>
      <c r="F17" s="371"/>
      <c r="G17" s="10">
        <f>E17+F17</f>
        <v>50000</v>
      </c>
      <c r="H17" s="371"/>
      <c r="I17" s="10">
        <f>G17+H17</f>
        <v>50000</v>
      </c>
      <c r="J17" s="373"/>
      <c r="K17" s="10">
        <f>I17+J17</f>
        <v>50000</v>
      </c>
      <c r="L17" s="10"/>
      <c r="M17" s="10">
        <f>K17+L17</f>
        <v>50000</v>
      </c>
      <c r="N17" s="371"/>
      <c r="O17" s="10">
        <v>71000</v>
      </c>
      <c r="P17" s="10"/>
      <c r="Q17" s="10">
        <f>O17+P17</f>
        <v>71000</v>
      </c>
      <c r="R17" s="10"/>
      <c r="S17" s="10">
        <f>Q17+R17</f>
        <v>71000</v>
      </c>
      <c r="T17" s="10"/>
      <c r="U17" s="10">
        <f>S17+T17</f>
        <v>71000</v>
      </c>
      <c r="V17" s="10"/>
      <c r="W17" s="10">
        <f>U17+V17</f>
        <v>71000</v>
      </c>
      <c r="X17" s="372">
        <v>-500</v>
      </c>
      <c r="Y17" s="379">
        <f>W17+X17</f>
        <v>70500</v>
      </c>
      <c r="Z17" s="373"/>
      <c r="AA17" s="10">
        <v>200</v>
      </c>
      <c r="AE17" s="10"/>
      <c r="AF17" s="10">
        <f t="shared" si="0"/>
        <v>200</v>
      </c>
      <c r="AG17" s="90"/>
      <c r="AH17" s="10">
        <f t="shared" si="1"/>
        <v>200</v>
      </c>
      <c r="AI17" s="10"/>
      <c r="AJ17" s="10">
        <f t="shared" si="2"/>
        <v>200</v>
      </c>
      <c r="AK17" s="10"/>
      <c r="AL17" s="10">
        <f t="shared" si="3"/>
        <v>200</v>
      </c>
      <c r="AM17" s="10"/>
      <c r="AN17" s="10">
        <f t="shared" si="4"/>
        <v>200</v>
      </c>
      <c r="AO17" s="10"/>
      <c r="AP17" s="10">
        <f t="shared" si="5"/>
        <v>200</v>
      </c>
      <c r="AQ17" s="10"/>
      <c r="AR17" s="10">
        <f t="shared" si="6"/>
        <v>200</v>
      </c>
      <c r="AS17" s="10"/>
      <c r="AT17" s="10">
        <f t="shared" si="7"/>
        <v>200</v>
      </c>
      <c r="AU17" s="10"/>
      <c r="AV17" s="10">
        <f t="shared" si="8"/>
        <v>200</v>
      </c>
      <c r="AW17" s="10"/>
      <c r="AX17" s="10">
        <f t="shared" si="9"/>
        <v>200</v>
      </c>
      <c r="AY17" s="10">
        <v>-200</v>
      </c>
      <c r="AZ17" s="10">
        <f t="shared" si="10"/>
        <v>0</v>
      </c>
    </row>
    <row r="18" spans="1:52" ht="15">
      <c r="A18" s="386"/>
      <c r="B18" s="387"/>
      <c r="C18" s="376">
        <v>4270</v>
      </c>
      <c r="D18" s="377" t="s">
        <v>303</v>
      </c>
      <c r="E18" s="389"/>
      <c r="F18" s="371"/>
      <c r="G18" s="139"/>
      <c r="H18" s="371"/>
      <c r="I18" s="139"/>
      <c r="J18" s="371"/>
      <c r="K18" s="139"/>
      <c r="L18" s="139"/>
      <c r="M18" s="139"/>
      <c r="N18" s="371"/>
      <c r="O18" s="139"/>
      <c r="P18" s="139"/>
      <c r="Q18" s="139"/>
      <c r="R18" s="139"/>
      <c r="S18" s="139"/>
      <c r="T18" s="139"/>
      <c r="U18" s="139"/>
      <c r="V18" s="139"/>
      <c r="W18" s="139"/>
      <c r="X18" s="371"/>
      <c r="Y18" s="139"/>
      <c r="Z18" s="371"/>
      <c r="AA18" s="10">
        <v>25000</v>
      </c>
      <c r="AE18" s="10"/>
      <c r="AF18" s="10">
        <f t="shared" si="0"/>
        <v>25000</v>
      </c>
      <c r="AG18" s="90"/>
      <c r="AH18" s="10">
        <f t="shared" si="1"/>
        <v>25000</v>
      </c>
      <c r="AI18" s="10"/>
      <c r="AJ18" s="10">
        <f t="shared" si="2"/>
        <v>25000</v>
      </c>
      <c r="AK18" s="10">
        <v>-1000</v>
      </c>
      <c r="AL18" s="10">
        <f t="shared" si="3"/>
        <v>24000</v>
      </c>
      <c r="AM18" s="10"/>
      <c r="AN18" s="10">
        <f t="shared" si="4"/>
        <v>24000</v>
      </c>
      <c r="AO18" s="10"/>
      <c r="AP18" s="10">
        <f t="shared" si="5"/>
        <v>24000</v>
      </c>
      <c r="AQ18" s="10"/>
      <c r="AR18" s="10">
        <f t="shared" si="6"/>
        <v>24000</v>
      </c>
      <c r="AS18" s="10">
        <v>-10200</v>
      </c>
      <c r="AT18" s="10">
        <f t="shared" si="7"/>
        <v>13800</v>
      </c>
      <c r="AU18" s="10"/>
      <c r="AV18" s="10">
        <f t="shared" si="8"/>
        <v>13800</v>
      </c>
      <c r="AW18" s="10"/>
      <c r="AX18" s="10">
        <f t="shared" si="9"/>
        <v>13800</v>
      </c>
      <c r="AY18" s="10">
        <v>-13800</v>
      </c>
      <c r="AZ18" s="10">
        <f t="shared" si="10"/>
        <v>0</v>
      </c>
    </row>
    <row r="19" spans="1:52" ht="15">
      <c r="A19" s="386"/>
      <c r="B19" s="387"/>
      <c r="C19" s="939">
        <v>4300</v>
      </c>
      <c r="D19" s="940" t="s">
        <v>284</v>
      </c>
      <c r="E19" s="389"/>
      <c r="F19" s="371"/>
      <c r="G19" s="139"/>
      <c r="H19" s="371"/>
      <c r="I19" s="139"/>
      <c r="J19" s="371"/>
      <c r="K19" s="139"/>
      <c r="L19" s="139"/>
      <c r="M19" s="139"/>
      <c r="N19" s="371"/>
      <c r="O19" s="139"/>
      <c r="P19" s="139"/>
      <c r="Q19" s="139"/>
      <c r="R19" s="139"/>
      <c r="S19" s="139"/>
      <c r="T19" s="139"/>
      <c r="U19" s="139"/>
      <c r="V19" s="139"/>
      <c r="W19" s="139"/>
      <c r="X19" s="371"/>
      <c r="Y19" s="139"/>
      <c r="Z19" s="371"/>
      <c r="AA19" s="10"/>
      <c r="AE19" s="10"/>
      <c r="AF19" s="10"/>
      <c r="AG19" s="9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856">
        <f>AV20+AW20</f>
        <v>49400</v>
      </c>
      <c r="AY19" s="10">
        <v>16200</v>
      </c>
      <c r="AZ19" s="856">
        <f>AX19+AY20+AY19</f>
        <v>79696</v>
      </c>
    </row>
    <row r="20" spans="1:52" ht="15">
      <c r="A20" s="376"/>
      <c r="B20" s="376"/>
      <c r="C20" s="855"/>
      <c r="D20" s="855"/>
      <c r="AA20" s="10">
        <v>39400</v>
      </c>
      <c r="AE20" s="10">
        <v>-200</v>
      </c>
      <c r="AF20" s="10">
        <f t="shared" si="0"/>
        <v>39200</v>
      </c>
      <c r="AG20" s="90">
        <v>-944</v>
      </c>
      <c r="AH20" s="10">
        <f t="shared" si="1"/>
        <v>38256</v>
      </c>
      <c r="AI20" s="10"/>
      <c r="AJ20" s="10">
        <f t="shared" si="2"/>
        <v>38256</v>
      </c>
      <c r="AK20" s="10">
        <v>1144</v>
      </c>
      <c r="AL20" s="10">
        <f t="shared" si="3"/>
        <v>39400</v>
      </c>
      <c r="AM20" s="10"/>
      <c r="AN20" s="10">
        <f t="shared" si="4"/>
        <v>39400</v>
      </c>
      <c r="AO20" s="10"/>
      <c r="AP20" s="10">
        <f t="shared" si="5"/>
        <v>39400</v>
      </c>
      <c r="AQ20" s="10"/>
      <c r="AR20" s="10">
        <f t="shared" si="6"/>
        <v>39400</v>
      </c>
      <c r="AS20" s="10">
        <v>10000</v>
      </c>
      <c r="AT20" s="10">
        <f t="shared" si="7"/>
        <v>49400</v>
      </c>
      <c r="AU20" s="10"/>
      <c r="AV20" s="10">
        <f t="shared" si="8"/>
        <v>49400</v>
      </c>
      <c r="AW20" s="10"/>
      <c r="AX20" s="940"/>
      <c r="AY20" s="10">
        <v>14096</v>
      </c>
      <c r="AZ20" s="940"/>
    </row>
    <row r="21" spans="1:52" ht="15">
      <c r="A21" s="376"/>
      <c r="B21" s="376"/>
      <c r="C21" s="390">
        <v>4580</v>
      </c>
      <c r="D21" s="391" t="s">
        <v>77</v>
      </c>
      <c r="AA21" s="10"/>
      <c r="AE21" s="10"/>
      <c r="AF21" s="10"/>
      <c r="AG21" s="9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>
        <v>0</v>
      </c>
      <c r="AS21" s="10">
        <v>1106</v>
      </c>
      <c r="AT21" s="10">
        <v>1106</v>
      </c>
      <c r="AU21" s="10"/>
      <c r="AV21" s="10">
        <f t="shared" si="8"/>
        <v>1106</v>
      </c>
      <c r="AW21" s="10">
        <v>305</v>
      </c>
      <c r="AX21" s="10">
        <f t="shared" si="9"/>
        <v>1411</v>
      </c>
      <c r="AY21" s="10"/>
      <c r="AZ21" s="10">
        <f t="shared" si="10"/>
        <v>1411</v>
      </c>
    </row>
    <row r="22" spans="1:52" ht="15">
      <c r="A22" s="376"/>
      <c r="B22" s="376"/>
      <c r="C22" s="390">
        <v>4590</v>
      </c>
      <c r="D22" s="372" t="s">
        <v>546</v>
      </c>
      <c r="AA22" s="72">
        <v>10000</v>
      </c>
      <c r="AE22" s="10"/>
      <c r="AF22" s="10">
        <f t="shared" si="0"/>
        <v>10000</v>
      </c>
      <c r="AG22" s="90">
        <v>-10000</v>
      </c>
      <c r="AH22" s="10">
        <f t="shared" si="1"/>
        <v>0</v>
      </c>
      <c r="AI22" s="10">
        <v>17979</v>
      </c>
      <c r="AJ22" s="10">
        <v>17979</v>
      </c>
      <c r="AK22" s="10"/>
      <c r="AL22" s="10">
        <f t="shared" si="3"/>
        <v>17979</v>
      </c>
      <c r="AM22" s="10">
        <v>13398</v>
      </c>
      <c r="AN22" s="10">
        <f t="shared" si="4"/>
        <v>31377</v>
      </c>
      <c r="AO22" s="10"/>
      <c r="AP22" s="10">
        <f t="shared" si="5"/>
        <v>31377</v>
      </c>
      <c r="AQ22" s="10">
        <v>43277</v>
      </c>
      <c r="AR22" s="10">
        <f t="shared" si="6"/>
        <v>74654</v>
      </c>
      <c r="AS22" s="10">
        <v>-1106</v>
      </c>
      <c r="AT22" s="10">
        <f t="shared" si="7"/>
        <v>73548</v>
      </c>
      <c r="AU22" s="10"/>
      <c r="AV22" s="10">
        <f t="shared" si="8"/>
        <v>73548</v>
      </c>
      <c r="AW22" s="10">
        <v>26850</v>
      </c>
      <c r="AX22" s="10">
        <f t="shared" si="9"/>
        <v>100398</v>
      </c>
      <c r="AY22" s="10"/>
      <c r="AZ22" s="10">
        <f t="shared" si="10"/>
        <v>100398</v>
      </c>
    </row>
    <row r="23" spans="1:52" ht="15">
      <c r="A23" s="381"/>
      <c r="B23" s="381"/>
      <c r="C23" s="392">
        <v>4610</v>
      </c>
      <c r="D23" s="373" t="s">
        <v>326</v>
      </c>
      <c r="AA23" s="72"/>
      <c r="AE23" s="10"/>
      <c r="AF23" s="10">
        <v>0</v>
      </c>
      <c r="AG23" s="90">
        <v>10944</v>
      </c>
      <c r="AH23" s="10">
        <f t="shared" si="1"/>
        <v>10944</v>
      </c>
      <c r="AI23" s="10"/>
      <c r="AJ23" s="10">
        <f t="shared" si="2"/>
        <v>10944</v>
      </c>
      <c r="AK23" s="10">
        <v>456</v>
      </c>
      <c r="AL23" s="10">
        <f t="shared" si="3"/>
        <v>11400</v>
      </c>
      <c r="AM23" s="10"/>
      <c r="AN23" s="10">
        <f t="shared" si="4"/>
        <v>11400</v>
      </c>
      <c r="AO23" s="10"/>
      <c r="AP23" s="10">
        <f t="shared" si="5"/>
        <v>11400</v>
      </c>
      <c r="AQ23" s="10"/>
      <c r="AR23" s="10">
        <f t="shared" si="6"/>
        <v>11400</v>
      </c>
      <c r="AS23" s="10">
        <v>200</v>
      </c>
      <c r="AT23" s="10">
        <f t="shared" si="7"/>
        <v>11600</v>
      </c>
      <c r="AU23" s="10"/>
      <c r="AV23" s="10">
        <f t="shared" si="8"/>
        <v>11600</v>
      </c>
      <c r="AW23" s="10"/>
      <c r="AX23" s="10">
        <f t="shared" si="9"/>
        <v>11600</v>
      </c>
      <c r="AY23" s="10">
        <v>-96</v>
      </c>
      <c r="AZ23" s="10">
        <f t="shared" si="10"/>
        <v>11504</v>
      </c>
    </row>
    <row r="24" spans="1:52" ht="15.75">
      <c r="A24" s="930" t="s">
        <v>84</v>
      </c>
      <c r="B24" s="904"/>
      <c r="C24" s="904"/>
      <c r="D24" s="843"/>
      <c r="E24" s="46">
        <v>50000</v>
      </c>
      <c r="F24" s="383"/>
      <c r="G24" s="384">
        <f>E24+F24</f>
        <v>50000</v>
      </c>
      <c r="H24" s="383"/>
      <c r="I24" s="46">
        <f>I17</f>
        <v>50000</v>
      </c>
      <c r="J24" s="384"/>
      <c r="K24" s="46">
        <f>K17</f>
        <v>50000</v>
      </c>
      <c r="L24" s="46">
        <f>L17</f>
        <v>0</v>
      </c>
      <c r="M24" s="46">
        <f>M17</f>
        <v>50000</v>
      </c>
      <c r="N24" s="383"/>
      <c r="O24" s="46">
        <f>O17</f>
        <v>71000</v>
      </c>
      <c r="P24" s="46"/>
      <c r="Q24" s="46">
        <f>Q17</f>
        <v>71000</v>
      </c>
      <c r="R24" s="46"/>
      <c r="S24" s="46">
        <f>S17</f>
        <v>71000</v>
      </c>
      <c r="T24" s="46"/>
      <c r="U24" s="46">
        <f>U17</f>
        <v>71000</v>
      </c>
      <c r="V24" s="46"/>
      <c r="W24" s="46">
        <f>SUM(W17:W20)</f>
        <v>71000</v>
      </c>
      <c r="X24" s="46">
        <f>SUM(X17:X20)</f>
        <v>-500</v>
      </c>
      <c r="Y24" s="384">
        <f>SUM(Y17:Y20)</f>
        <v>70500</v>
      </c>
      <c r="Z24" s="393"/>
      <c r="AA24" s="46">
        <f>SUM(AA17:AA22)</f>
        <v>74600</v>
      </c>
      <c r="AE24" s="20"/>
      <c r="AF24" s="20">
        <f>SUM(AF17:AF22)</f>
        <v>74400</v>
      </c>
      <c r="AG24" s="20">
        <f>SUM(AG17:AG23)</f>
        <v>0</v>
      </c>
      <c r="AH24" s="20">
        <f t="shared" si="1"/>
        <v>74400</v>
      </c>
      <c r="AI24" s="20">
        <v>17979</v>
      </c>
      <c r="AJ24" s="20">
        <f>AH24+AI24</f>
        <v>92379</v>
      </c>
      <c r="AK24" s="20">
        <f>SUM(AK17:AK23)</f>
        <v>600</v>
      </c>
      <c r="AL24" s="20">
        <f>SUM(AL17:AL23)</f>
        <v>92979</v>
      </c>
      <c r="AM24" s="20">
        <v>13398</v>
      </c>
      <c r="AN24" s="20">
        <f t="shared" si="4"/>
        <v>106377</v>
      </c>
      <c r="AO24" s="20"/>
      <c r="AP24" s="20">
        <f t="shared" si="5"/>
        <v>106377</v>
      </c>
      <c r="AQ24" s="20">
        <f>SUM(AQ17:AQ23)</f>
        <v>43277</v>
      </c>
      <c r="AR24" s="20">
        <f t="shared" si="6"/>
        <v>149654</v>
      </c>
      <c r="AS24" s="20">
        <f>SUM(AS17:AS23)</f>
        <v>0</v>
      </c>
      <c r="AT24" s="20">
        <f t="shared" si="7"/>
        <v>149654</v>
      </c>
      <c r="AU24" s="20"/>
      <c r="AV24" s="20">
        <f t="shared" si="8"/>
        <v>149654</v>
      </c>
      <c r="AW24" s="20">
        <f>SUM(AW17:AW23)</f>
        <v>27155</v>
      </c>
      <c r="AX24" s="20">
        <f t="shared" si="9"/>
        <v>176809</v>
      </c>
      <c r="AY24" s="20">
        <f>SUM(AY17:AY23)</f>
        <v>16200</v>
      </c>
      <c r="AZ24" s="20">
        <f t="shared" si="10"/>
        <v>193009</v>
      </c>
    </row>
    <row r="25" spans="1:52" ht="15">
      <c r="A25" s="394"/>
      <c r="B25" s="395"/>
      <c r="C25" s="394"/>
      <c r="D25" s="374"/>
      <c r="E25" s="374"/>
      <c r="F25" s="396"/>
      <c r="G25" s="397"/>
      <c r="H25" s="396"/>
      <c r="I25" s="397"/>
      <c r="J25" s="396"/>
      <c r="K25" s="374"/>
      <c r="L25" s="374"/>
      <c r="M25" s="374"/>
      <c r="N25" s="396"/>
      <c r="O25" s="9"/>
      <c r="P25" s="9"/>
      <c r="Q25" s="9"/>
      <c r="R25" s="9"/>
      <c r="S25" s="9"/>
      <c r="T25" s="9"/>
      <c r="U25" s="9"/>
      <c r="V25" s="9"/>
      <c r="W25" s="9"/>
      <c r="X25" s="372"/>
      <c r="Y25" s="379"/>
      <c r="Z25" s="372"/>
      <c r="AA25" s="10"/>
      <c r="AE25" s="10"/>
      <c r="AF25" s="10"/>
      <c r="AG25" s="9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</row>
    <row r="26" spans="1:52" ht="15">
      <c r="A26" s="390">
        <v>710</v>
      </c>
      <c r="B26" s="398">
        <v>71013</v>
      </c>
      <c r="C26" s="390">
        <v>4300</v>
      </c>
      <c r="D26" s="372" t="s">
        <v>284</v>
      </c>
      <c r="E26" s="10">
        <v>80000</v>
      </c>
      <c r="F26" s="373"/>
      <c r="G26" s="379">
        <f>E26+F26</f>
        <v>80000</v>
      </c>
      <c r="H26" s="373"/>
      <c r="I26" s="379">
        <f>G26+H26</f>
        <v>80000</v>
      </c>
      <c r="J26" s="373"/>
      <c r="K26" s="10">
        <f>I26+J26</f>
        <v>80000</v>
      </c>
      <c r="L26" s="10"/>
      <c r="M26" s="10">
        <f>K26+L26</f>
        <v>80000</v>
      </c>
      <c r="N26" s="373"/>
      <c r="O26" s="10">
        <v>45000</v>
      </c>
      <c r="P26" s="10">
        <v>-10000</v>
      </c>
      <c r="Q26" s="10">
        <f>O26+P26</f>
        <v>35000</v>
      </c>
      <c r="R26" s="10"/>
      <c r="S26" s="10">
        <f>Q26+R26</f>
        <v>35000</v>
      </c>
      <c r="T26" s="10"/>
      <c r="U26" s="10">
        <f>S26+T26</f>
        <v>35000</v>
      </c>
      <c r="V26" s="10"/>
      <c r="W26" s="10">
        <f>U26+V26</f>
        <v>35000</v>
      </c>
      <c r="X26" s="372"/>
      <c r="Y26" s="379">
        <f aca="true" t="shared" si="11" ref="Y26:Y89">W26+X26</f>
        <v>35000</v>
      </c>
      <c r="Z26" s="372"/>
      <c r="AA26" s="10">
        <v>33000</v>
      </c>
      <c r="AE26" s="10"/>
      <c r="AF26" s="10">
        <f t="shared" si="0"/>
        <v>33000</v>
      </c>
      <c r="AG26" s="90"/>
      <c r="AH26" s="10">
        <f t="shared" si="1"/>
        <v>33000</v>
      </c>
      <c r="AI26" s="10"/>
      <c r="AJ26" s="10">
        <f t="shared" si="2"/>
        <v>33000</v>
      </c>
      <c r="AK26" s="10"/>
      <c r="AL26" s="10">
        <f t="shared" si="3"/>
        <v>33000</v>
      </c>
      <c r="AM26" s="10"/>
      <c r="AN26" s="10">
        <f t="shared" si="4"/>
        <v>33000</v>
      </c>
      <c r="AO26" s="10"/>
      <c r="AP26" s="10">
        <f t="shared" si="5"/>
        <v>33000</v>
      </c>
      <c r="AQ26" s="10"/>
      <c r="AR26" s="10">
        <f t="shared" si="6"/>
        <v>33000</v>
      </c>
      <c r="AS26" s="10"/>
      <c r="AT26" s="10">
        <f t="shared" si="7"/>
        <v>33000</v>
      </c>
      <c r="AU26" s="10"/>
      <c r="AV26" s="10">
        <f t="shared" si="8"/>
        <v>33000</v>
      </c>
      <c r="AW26" s="10"/>
      <c r="AX26" s="10">
        <f t="shared" si="9"/>
        <v>33000</v>
      </c>
      <c r="AY26" s="10"/>
      <c r="AZ26" s="10">
        <f t="shared" si="10"/>
        <v>33000</v>
      </c>
    </row>
    <row r="27" spans="1:52" ht="15">
      <c r="A27" s="392"/>
      <c r="B27" s="399"/>
      <c r="C27" s="392"/>
      <c r="D27" s="400"/>
      <c r="E27" s="400"/>
      <c r="F27" s="401"/>
      <c r="G27" s="402"/>
      <c r="H27" s="401"/>
      <c r="I27" s="402"/>
      <c r="J27" s="401"/>
      <c r="K27" s="72"/>
      <c r="L27" s="72"/>
      <c r="M27" s="72"/>
      <c r="N27" s="401"/>
      <c r="O27" s="72"/>
      <c r="P27" s="72"/>
      <c r="Q27" s="72"/>
      <c r="R27" s="72"/>
      <c r="S27" s="72"/>
      <c r="T27" s="72"/>
      <c r="U27" s="72"/>
      <c r="V27" s="72"/>
      <c r="W27" s="72"/>
      <c r="X27" s="372"/>
      <c r="Y27" s="379"/>
      <c r="Z27" s="372"/>
      <c r="AA27" s="10"/>
      <c r="AE27" s="10"/>
      <c r="AF27" s="10"/>
      <c r="AG27" s="9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</row>
    <row r="28" spans="1:52" ht="15.75">
      <c r="A28" s="936"/>
      <c r="B28" s="904"/>
      <c r="C28" s="904"/>
      <c r="D28" s="843"/>
      <c r="E28" s="372"/>
      <c r="F28" s="373"/>
      <c r="G28" s="379"/>
      <c r="H28" s="373"/>
      <c r="I28" s="379"/>
      <c r="J28" s="373"/>
      <c r="K28" s="10"/>
      <c r="L28" s="10"/>
      <c r="M28" s="10"/>
      <c r="N28" s="373"/>
      <c r="O28" s="404">
        <f>O26</f>
        <v>45000</v>
      </c>
      <c r="P28" s="404">
        <f>P26</f>
        <v>-10000</v>
      </c>
      <c r="Q28" s="404">
        <f>Q26</f>
        <v>35000</v>
      </c>
      <c r="R28" s="404"/>
      <c r="S28" s="404">
        <f>S26</f>
        <v>35000</v>
      </c>
      <c r="T28" s="404"/>
      <c r="U28" s="404">
        <f>U26</f>
        <v>35000</v>
      </c>
      <c r="V28" s="404"/>
      <c r="W28" s="404">
        <f>W26</f>
        <v>35000</v>
      </c>
      <c r="X28" s="46"/>
      <c r="Y28" s="97">
        <f t="shared" si="11"/>
        <v>35000</v>
      </c>
      <c r="Z28" s="385"/>
      <c r="AA28" s="46">
        <f>SUM(AA25:AA27)</f>
        <v>33000</v>
      </c>
      <c r="AE28" s="20"/>
      <c r="AF28" s="20">
        <f t="shared" si="0"/>
        <v>33000</v>
      </c>
      <c r="AG28" s="20"/>
      <c r="AH28" s="20">
        <f t="shared" si="1"/>
        <v>33000</v>
      </c>
      <c r="AI28" s="20"/>
      <c r="AJ28" s="20">
        <f t="shared" si="2"/>
        <v>33000</v>
      </c>
      <c r="AK28" s="20"/>
      <c r="AL28" s="20">
        <f t="shared" si="3"/>
        <v>33000</v>
      </c>
      <c r="AM28" s="20"/>
      <c r="AN28" s="20">
        <f t="shared" si="4"/>
        <v>33000</v>
      </c>
      <c r="AO28" s="20"/>
      <c r="AP28" s="20">
        <f t="shared" si="5"/>
        <v>33000</v>
      </c>
      <c r="AQ28" s="20"/>
      <c r="AR28" s="20">
        <f t="shared" si="6"/>
        <v>33000</v>
      </c>
      <c r="AS28" s="20"/>
      <c r="AT28" s="20">
        <f t="shared" si="7"/>
        <v>33000</v>
      </c>
      <c r="AU28" s="20"/>
      <c r="AV28" s="20">
        <f t="shared" si="8"/>
        <v>33000</v>
      </c>
      <c r="AW28" s="20"/>
      <c r="AX28" s="20">
        <f t="shared" si="9"/>
        <v>33000</v>
      </c>
      <c r="AY28" s="20"/>
      <c r="AZ28" s="20">
        <f t="shared" si="10"/>
        <v>33000</v>
      </c>
    </row>
    <row r="29" spans="1:52" ht="15">
      <c r="A29" s="394"/>
      <c r="B29" s="405"/>
      <c r="C29" s="405"/>
      <c r="D29" s="405"/>
      <c r="E29" s="406"/>
      <c r="F29" s="373"/>
      <c r="G29" s="379"/>
      <c r="H29" s="373"/>
      <c r="I29" s="379"/>
      <c r="J29" s="373"/>
      <c r="K29" s="10"/>
      <c r="L29" s="10"/>
      <c r="M29" s="10"/>
      <c r="N29" s="373"/>
      <c r="O29" s="9"/>
      <c r="P29" s="9"/>
      <c r="Q29" s="9"/>
      <c r="R29" s="9"/>
      <c r="S29" s="9"/>
      <c r="T29" s="9"/>
      <c r="U29" s="9"/>
      <c r="V29" s="9"/>
      <c r="W29" s="9"/>
      <c r="X29" s="372"/>
      <c r="Y29" s="379"/>
      <c r="Z29" s="372"/>
      <c r="AA29" s="10"/>
      <c r="AE29" s="10"/>
      <c r="AF29" s="10"/>
      <c r="AG29" s="9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</row>
    <row r="30" spans="1:52" ht="15">
      <c r="A30" s="390">
        <v>710</v>
      </c>
      <c r="B30" s="390">
        <v>71014</v>
      </c>
      <c r="C30" s="390">
        <v>4300</v>
      </c>
      <c r="D30" s="372" t="s">
        <v>284</v>
      </c>
      <c r="E30" s="49">
        <v>70000</v>
      </c>
      <c r="F30" s="396"/>
      <c r="G30" s="397">
        <f>E30+F30</f>
        <v>70000</v>
      </c>
      <c r="H30" s="396"/>
      <c r="I30" s="397">
        <f>G30+H30</f>
        <v>70000</v>
      </c>
      <c r="J30" s="396"/>
      <c r="K30" s="9">
        <f>I30+J30</f>
        <v>70000</v>
      </c>
      <c r="L30" s="9"/>
      <c r="M30" s="9">
        <f>K30+L30</f>
        <v>70000</v>
      </c>
      <c r="N30" s="396"/>
      <c r="O30" s="10">
        <v>40000</v>
      </c>
      <c r="P30" s="10"/>
      <c r="Q30" s="10">
        <f>O30+P30</f>
        <v>40000</v>
      </c>
      <c r="R30" s="10"/>
      <c r="S30" s="10">
        <f>Q30+R30</f>
        <v>40000</v>
      </c>
      <c r="T30" s="10"/>
      <c r="U30" s="10">
        <f>S30+T30</f>
        <v>40000</v>
      </c>
      <c r="V30" s="10"/>
      <c r="W30" s="10">
        <f>U30+V30</f>
        <v>40000</v>
      </c>
      <c r="X30" s="372"/>
      <c r="Y30" s="379">
        <f t="shared" si="11"/>
        <v>40000</v>
      </c>
      <c r="Z30" s="372"/>
      <c r="AA30" s="10">
        <v>40000</v>
      </c>
      <c r="AE30" s="10"/>
      <c r="AF30" s="10">
        <f t="shared" si="0"/>
        <v>40000</v>
      </c>
      <c r="AG30" s="90"/>
      <c r="AH30" s="10">
        <f t="shared" si="1"/>
        <v>40000</v>
      </c>
      <c r="AI30" s="10"/>
      <c r="AJ30" s="10">
        <f t="shared" si="2"/>
        <v>40000</v>
      </c>
      <c r="AK30" s="10"/>
      <c r="AL30" s="10">
        <f t="shared" si="3"/>
        <v>40000</v>
      </c>
      <c r="AM30" s="10"/>
      <c r="AN30" s="10">
        <f t="shared" si="4"/>
        <v>40000</v>
      </c>
      <c r="AO30" s="10"/>
      <c r="AP30" s="10">
        <f t="shared" si="5"/>
        <v>40000</v>
      </c>
      <c r="AQ30" s="10"/>
      <c r="AR30" s="10">
        <f t="shared" si="6"/>
        <v>40000</v>
      </c>
      <c r="AS30" s="10"/>
      <c r="AT30" s="10">
        <f t="shared" si="7"/>
        <v>40000</v>
      </c>
      <c r="AU30" s="10"/>
      <c r="AV30" s="10">
        <f t="shared" si="8"/>
        <v>40000</v>
      </c>
      <c r="AW30" s="10"/>
      <c r="AX30" s="10">
        <f t="shared" si="9"/>
        <v>40000</v>
      </c>
      <c r="AY30" s="10"/>
      <c r="AZ30" s="10">
        <f t="shared" si="10"/>
        <v>40000</v>
      </c>
    </row>
    <row r="31" spans="1:52" ht="15">
      <c r="A31" s="392"/>
      <c r="B31" s="392"/>
      <c r="C31" s="392"/>
      <c r="D31" s="400"/>
      <c r="E31" s="407"/>
      <c r="F31" s="401"/>
      <c r="G31" s="402"/>
      <c r="H31" s="401"/>
      <c r="I31" s="402"/>
      <c r="J31" s="401"/>
      <c r="K31" s="72"/>
      <c r="L31" s="72"/>
      <c r="M31" s="72"/>
      <c r="N31" s="401"/>
      <c r="O31" s="72"/>
      <c r="P31" s="72"/>
      <c r="Q31" s="72"/>
      <c r="R31" s="72"/>
      <c r="S31" s="72"/>
      <c r="T31" s="72"/>
      <c r="U31" s="72"/>
      <c r="V31" s="72"/>
      <c r="W31" s="72"/>
      <c r="X31" s="372"/>
      <c r="Y31" s="379"/>
      <c r="Z31" s="372"/>
      <c r="AA31" s="10"/>
      <c r="AE31" s="10"/>
      <c r="AF31" s="10"/>
      <c r="AG31" s="9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</row>
    <row r="32" spans="1:52" ht="15.75">
      <c r="A32" s="936"/>
      <c r="B32" s="904"/>
      <c r="C32" s="904"/>
      <c r="D32" s="843"/>
      <c r="E32" s="10"/>
      <c r="F32" s="371"/>
      <c r="G32" s="379"/>
      <c r="H32" s="371"/>
      <c r="I32" s="379"/>
      <c r="J32" s="371"/>
      <c r="K32" s="10"/>
      <c r="L32" s="10"/>
      <c r="M32" s="10"/>
      <c r="N32" s="371"/>
      <c r="O32" s="114">
        <f>O30</f>
        <v>40000</v>
      </c>
      <c r="P32" s="114"/>
      <c r="Q32" s="114">
        <f>Q30</f>
        <v>40000</v>
      </c>
      <c r="R32" s="114"/>
      <c r="S32" s="114">
        <f>S30</f>
        <v>40000</v>
      </c>
      <c r="T32" s="114"/>
      <c r="U32" s="114">
        <f>U30</f>
        <v>40000</v>
      </c>
      <c r="V32" s="114"/>
      <c r="W32" s="114">
        <f>W30</f>
        <v>40000</v>
      </c>
      <c r="X32" s="46"/>
      <c r="Y32" s="97">
        <f t="shared" si="11"/>
        <v>40000</v>
      </c>
      <c r="Z32" s="385"/>
      <c r="AA32" s="46">
        <f>SUM(AA29:AA31)</f>
        <v>40000</v>
      </c>
      <c r="AE32" s="20"/>
      <c r="AF32" s="20">
        <f t="shared" si="0"/>
        <v>40000</v>
      </c>
      <c r="AG32" s="20"/>
      <c r="AH32" s="20">
        <f t="shared" si="1"/>
        <v>40000</v>
      </c>
      <c r="AI32" s="20"/>
      <c r="AJ32" s="20">
        <f t="shared" si="2"/>
        <v>40000</v>
      </c>
      <c r="AK32" s="20"/>
      <c r="AL32" s="20">
        <f t="shared" si="3"/>
        <v>40000</v>
      </c>
      <c r="AM32" s="20"/>
      <c r="AN32" s="20">
        <f t="shared" si="4"/>
        <v>40000</v>
      </c>
      <c r="AO32" s="20"/>
      <c r="AP32" s="20">
        <f t="shared" si="5"/>
        <v>40000</v>
      </c>
      <c r="AQ32" s="20"/>
      <c r="AR32" s="20">
        <f t="shared" si="6"/>
        <v>40000</v>
      </c>
      <c r="AS32" s="20"/>
      <c r="AT32" s="20">
        <f t="shared" si="7"/>
        <v>40000</v>
      </c>
      <c r="AU32" s="20"/>
      <c r="AV32" s="20">
        <f t="shared" si="8"/>
        <v>40000</v>
      </c>
      <c r="AW32" s="20"/>
      <c r="AX32" s="20">
        <f t="shared" si="9"/>
        <v>40000</v>
      </c>
      <c r="AY32" s="20"/>
      <c r="AZ32" s="20">
        <f t="shared" si="10"/>
        <v>40000</v>
      </c>
    </row>
    <row r="33" spans="1:52" ht="15">
      <c r="A33" s="394">
        <v>710</v>
      </c>
      <c r="B33" s="394">
        <v>71015</v>
      </c>
      <c r="C33" s="394">
        <v>4010</v>
      </c>
      <c r="D33" s="374" t="s">
        <v>547</v>
      </c>
      <c r="E33" s="49">
        <v>58000</v>
      </c>
      <c r="F33" s="139">
        <v>-1000</v>
      </c>
      <c r="G33" s="10">
        <f>E33+F33</f>
        <v>57000</v>
      </c>
      <c r="H33" s="371"/>
      <c r="I33" s="9">
        <f>G33+H33</f>
        <v>57000</v>
      </c>
      <c r="J33" s="371"/>
      <c r="K33" s="10">
        <f>I33+J33</f>
        <v>57000</v>
      </c>
      <c r="L33" s="10"/>
      <c r="M33" s="10">
        <f>K33+L33</f>
        <v>57000</v>
      </c>
      <c r="N33" s="371"/>
      <c r="O33" s="9">
        <v>49500</v>
      </c>
      <c r="P33" s="397"/>
      <c r="Q33" s="9">
        <f>O33+P33</f>
        <v>49500</v>
      </c>
      <c r="R33" s="397"/>
      <c r="S33" s="9">
        <f>Q33+R33</f>
        <v>49500</v>
      </c>
      <c r="T33" s="397"/>
      <c r="U33" s="9">
        <f>S33+T33</f>
        <v>49500</v>
      </c>
      <c r="V33" s="397"/>
      <c r="W33" s="9">
        <f>U33+V33</f>
        <v>49500</v>
      </c>
      <c r="X33" s="372"/>
      <c r="Y33" s="379">
        <f t="shared" si="11"/>
        <v>49500</v>
      </c>
      <c r="Z33" s="372"/>
      <c r="AA33" s="10">
        <v>86097</v>
      </c>
      <c r="AE33" s="10"/>
      <c r="AF33" s="10">
        <f t="shared" si="0"/>
        <v>86097</v>
      </c>
      <c r="AG33" s="90"/>
      <c r="AH33" s="10">
        <f t="shared" si="1"/>
        <v>86097</v>
      </c>
      <c r="AI33" s="10"/>
      <c r="AJ33" s="10">
        <f t="shared" si="2"/>
        <v>86097</v>
      </c>
      <c r="AK33" s="10"/>
      <c r="AL33" s="10">
        <f t="shared" si="3"/>
        <v>86097</v>
      </c>
      <c r="AM33" s="10"/>
      <c r="AN33" s="10">
        <f t="shared" si="4"/>
        <v>86097</v>
      </c>
      <c r="AO33" s="10"/>
      <c r="AP33" s="10">
        <f t="shared" si="5"/>
        <v>86097</v>
      </c>
      <c r="AQ33" s="10">
        <v>-2000</v>
      </c>
      <c r="AR33" s="10">
        <f t="shared" si="6"/>
        <v>84097</v>
      </c>
      <c r="AS33" s="10"/>
      <c r="AT33" s="10">
        <f t="shared" si="7"/>
        <v>84097</v>
      </c>
      <c r="AU33" s="10"/>
      <c r="AV33" s="10">
        <f t="shared" si="8"/>
        <v>84097</v>
      </c>
      <c r="AW33" s="10">
        <v>-4500</v>
      </c>
      <c r="AX33" s="10">
        <f t="shared" si="9"/>
        <v>79597</v>
      </c>
      <c r="AY33" s="10">
        <v>-2000</v>
      </c>
      <c r="AZ33" s="10">
        <f t="shared" si="10"/>
        <v>77597</v>
      </c>
    </row>
    <row r="34" spans="1:52" ht="15">
      <c r="A34" s="390"/>
      <c r="B34" s="390"/>
      <c r="C34" s="390">
        <v>4020</v>
      </c>
      <c r="D34" s="372" t="s">
        <v>548</v>
      </c>
      <c r="E34" s="42"/>
      <c r="F34" s="139"/>
      <c r="G34" s="10"/>
      <c r="H34" s="371"/>
      <c r="I34" s="10"/>
      <c r="J34" s="371"/>
      <c r="K34" s="10"/>
      <c r="L34" s="10"/>
      <c r="M34" s="10"/>
      <c r="N34" s="371"/>
      <c r="O34" s="10">
        <v>73000</v>
      </c>
      <c r="P34" s="379"/>
      <c r="Q34" s="10">
        <f aca="true" t="shared" si="12" ref="Q34:Q52">O34+P34</f>
        <v>73000</v>
      </c>
      <c r="R34" s="379"/>
      <c r="S34" s="10">
        <f aca="true" t="shared" si="13" ref="S34:S52">Q34+R34</f>
        <v>73000</v>
      </c>
      <c r="T34" s="379"/>
      <c r="U34" s="10">
        <f aca="true" t="shared" si="14" ref="U34:U52">S34+T34</f>
        <v>73000</v>
      </c>
      <c r="V34" s="379"/>
      <c r="W34" s="10">
        <f aca="true" t="shared" si="15" ref="W34:W52">U34+V34</f>
        <v>73000</v>
      </c>
      <c r="X34" s="372"/>
      <c r="Y34" s="379">
        <f t="shared" si="11"/>
        <v>73000</v>
      </c>
      <c r="Z34" s="372"/>
      <c r="AA34" s="10">
        <v>157183</v>
      </c>
      <c r="AE34" s="10"/>
      <c r="AF34" s="10">
        <f t="shared" si="0"/>
        <v>157183</v>
      </c>
      <c r="AG34" s="90"/>
      <c r="AH34" s="10">
        <f t="shared" si="1"/>
        <v>157183</v>
      </c>
      <c r="AI34" s="10"/>
      <c r="AJ34" s="10">
        <f t="shared" si="2"/>
        <v>157183</v>
      </c>
      <c r="AK34" s="10"/>
      <c r="AL34" s="10">
        <f t="shared" si="3"/>
        <v>157183</v>
      </c>
      <c r="AM34" s="10"/>
      <c r="AN34" s="10">
        <f t="shared" si="4"/>
        <v>157183</v>
      </c>
      <c r="AO34" s="10"/>
      <c r="AP34" s="10">
        <f t="shared" si="5"/>
        <v>157183</v>
      </c>
      <c r="AQ34" s="10"/>
      <c r="AR34" s="10">
        <f t="shared" si="6"/>
        <v>157183</v>
      </c>
      <c r="AS34" s="10">
        <v>5264</v>
      </c>
      <c r="AT34" s="10">
        <f t="shared" si="7"/>
        <v>162447</v>
      </c>
      <c r="AU34" s="10"/>
      <c r="AV34" s="10">
        <f t="shared" si="8"/>
        <v>162447</v>
      </c>
      <c r="AW34" s="10">
        <v>15700</v>
      </c>
      <c r="AX34" s="10">
        <f t="shared" si="9"/>
        <v>178147</v>
      </c>
      <c r="AY34" s="10">
        <v>7000</v>
      </c>
      <c r="AZ34" s="10">
        <f t="shared" si="10"/>
        <v>185147</v>
      </c>
    </row>
    <row r="35" spans="1:52" ht="15">
      <c r="A35" s="390"/>
      <c r="B35" s="390"/>
      <c r="C35" s="390">
        <v>4040</v>
      </c>
      <c r="D35" s="372" t="s">
        <v>549</v>
      </c>
      <c r="E35" s="42">
        <v>3000</v>
      </c>
      <c r="F35" s="139">
        <v>1000</v>
      </c>
      <c r="G35" s="10">
        <f>E35+F35</f>
        <v>4000</v>
      </c>
      <c r="H35" s="371"/>
      <c r="I35" s="10">
        <f>G35+H35</f>
        <v>4000</v>
      </c>
      <c r="J35" s="371"/>
      <c r="K35" s="10">
        <f>I35+J35</f>
        <v>4000</v>
      </c>
      <c r="L35" s="10"/>
      <c r="M35" s="10">
        <f>K35+L35</f>
        <v>4000</v>
      </c>
      <c r="N35" s="371"/>
      <c r="O35" s="10">
        <v>10000</v>
      </c>
      <c r="P35" s="379"/>
      <c r="Q35" s="10">
        <f t="shared" si="12"/>
        <v>10000</v>
      </c>
      <c r="R35" s="379"/>
      <c r="S35" s="10">
        <f t="shared" si="13"/>
        <v>10000</v>
      </c>
      <c r="T35" s="379"/>
      <c r="U35" s="10">
        <f t="shared" si="14"/>
        <v>10000</v>
      </c>
      <c r="V35" s="379"/>
      <c r="W35" s="10">
        <f t="shared" si="15"/>
        <v>10000</v>
      </c>
      <c r="X35" s="372">
        <v>-67</v>
      </c>
      <c r="Y35" s="379">
        <f t="shared" si="11"/>
        <v>9933</v>
      </c>
      <c r="Z35" s="372"/>
      <c r="AA35" s="10">
        <v>16000</v>
      </c>
      <c r="AE35" s="10"/>
      <c r="AF35" s="10">
        <f t="shared" si="0"/>
        <v>16000</v>
      </c>
      <c r="AG35" s="90"/>
      <c r="AH35" s="10">
        <f t="shared" si="1"/>
        <v>16000</v>
      </c>
      <c r="AI35" s="10"/>
      <c r="AJ35" s="10">
        <f t="shared" si="2"/>
        <v>16000</v>
      </c>
      <c r="AK35" s="10"/>
      <c r="AL35" s="10">
        <f t="shared" si="3"/>
        <v>16000</v>
      </c>
      <c r="AM35" s="10"/>
      <c r="AN35" s="10">
        <f t="shared" si="4"/>
        <v>16000</v>
      </c>
      <c r="AO35" s="10"/>
      <c r="AP35" s="10">
        <f t="shared" si="5"/>
        <v>16000</v>
      </c>
      <c r="AQ35" s="10">
        <v>-457</v>
      </c>
      <c r="AR35" s="10">
        <f t="shared" si="6"/>
        <v>15543</v>
      </c>
      <c r="AS35" s="10"/>
      <c r="AT35" s="10">
        <f t="shared" si="7"/>
        <v>15543</v>
      </c>
      <c r="AU35" s="10"/>
      <c r="AV35" s="10">
        <f t="shared" si="8"/>
        <v>15543</v>
      </c>
      <c r="AW35" s="10"/>
      <c r="AX35" s="10">
        <f t="shared" si="9"/>
        <v>15543</v>
      </c>
      <c r="AY35" s="10"/>
      <c r="AZ35" s="10">
        <f t="shared" si="10"/>
        <v>15543</v>
      </c>
    </row>
    <row r="36" spans="1:52" ht="15">
      <c r="A36" s="390"/>
      <c r="B36" s="390"/>
      <c r="C36" s="390">
        <v>4110</v>
      </c>
      <c r="D36" s="372" t="s">
        <v>550</v>
      </c>
      <c r="E36" s="42">
        <v>10900</v>
      </c>
      <c r="F36" s="371"/>
      <c r="G36" s="10">
        <f>E36+F36</f>
        <v>10900</v>
      </c>
      <c r="H36" s="371"/>
      <c r="I36" s="10">
        <f>G36+H36</f>
        <v>10900</v>
      </c>
      <c r="J36" s="371"/>
      <c r="K36" s="10">
        <f>I36+J36</f>
        <v>10900</v>
      </c>
      <c r="L36" s="10"/>
      <c r="M36" s="10">
        <f>K36+L36</f>
        <v>10900</v>
      </c>
      <c r="N36" s="371"/>
      <c r="O36" s="10">
        <v>24100</v>
      </c>
      <c r="P36" s="379"/>
      <c r="Q36" s="10">
        <f t="shared" si="12"/>
        <v>24100</v>
      </c>
      <c r="R36" s="379"/>
      <c r="S36" s="10">
        <f t="shared" si="13"/>
        <v>24100</v>
      </c>
      <c r="T36" s="379"/>
      <c r="U36" s="10">
        <f t="shared" si="14"/>
        <v>24100</v>
      </c>
      <c r="V36" s="379"/>
      <c r="W36" s="10">
        <f t="shared" si="15"/>
        <v>24100</v>
      </c>
      <c r="X36" s="372"/>
      <c r="Y36" s="379">
        <f t="shared" si="11"/>
        <v>24100</v>
      </c>
      <c r="Z36" s="372"/>
      <c r="AA36" s="10">
        <v>41000</v>
      </c>
      <c r="AE36" s="10"/>
      <c r="AF36" s="10">
        <f t="shared" si="0"/>
        <v>41000</v>
      </c>
      <c r="AG36" s="90"/>
      <c r="AH36" s="10">
        <f t="shared" si="1"/>
        <v>41000</v>
      </c>
      <c r="AI36" s="10"/>
      <c r="AJ36" s="10">
        <f t="shared" si="2"/>
        <v>41000</v>
      </c>
      <c r="AK36" s="10"/>
      <c r="AL36" s="10">
        <f t="shared" si="3"/>
        <v>41000</v>
      </c>
      <c r="AM36" s="10"/>
      <c r="AN36" s="10">
        <f t="shared" si="4"/>
        <v>41000</v>
      </c>
      <c r="AO36" s="10"/>
      <c r="AP36" s="10">
        <f t="shared" si="5"/>
        <v>41000</v>
      </c>
      <c r="AQ36" s="10"/>
      <c r="AR36" s="10">
        <f t="shared" si="6"/>
        <v>41000</v>
      </c>
      <c r="AS36" s="10">
        <v>846</v>
      </c>
      <c r="AT36" s="10">
        <f t="shared" si="7"/>
        <v>41846</v>
      </c>
      <c r="AU36" s="10"/>
      <c r="AV36" s="10">
        <f t="shared" si="8"/>
        <v>41846</v>
      </c>
      <c r="AW36" s="10">
        <v>2200</v>
      </c>
      <c r="AX36" s="10">
        <f t="shared" si="9"/>
        <v>44046</v>
      </c>
      <c r="AY36" s="10"/>
      <c r="AZ36" s="10">
        <f t="shared" si="10"/>
        <v>44046</v>
      </c>
    </row>
    <row r="37" spans="1:52" ht="15">
      <c r="A37" s="390"/>
      <c r="B37" s="390"/>
      <c r="C37" s="390">
        <v>4120</v>
      </c>
      <c r="D37" s="372" t="s">
        <v>298</v>
      </c>
      <c r="E37" s="42">
        <v>1500</v>
      </c>
      <c r="F37" s="371"/>
      <c r="G37" s="10">
        <f>E37+F37</f>
        <v>1500</v>
      </c>
      <c r="H37" s="371"/>
      <c r="I37" s="10">
        <f>G37+H37</f>
        <v>1500</v>
      </c>
      <c r="J37" s="371"/>
      <c r="K37" s="10">
        <f>I37+J37</f>
        <v>1500</v>
      </c>
      <c r="L37" s="10"/>
      <c r="M37" s="10">
        <f>K37+L37</f>
        <v>1500</v>
      </c>
      <c r="N37" s="371"/>
      <c r="O37" s="10">
        <v>3200</v>
      </c>
      <c r="P37" s="379"/>
      <c r="Q37" s="10">
        <f t="shared" si="12"/>
        <v>3200</v>
      </c>
      <c r="R37" s="379"/>
      <c r="S37" s="10">
        <f t="shared" si="13"/>
        <v>3200</v>
      </c>
      <c r="T37" s="379"/>
      <c r="U37" s="10">
        <f t="shared" si="14"/>
        <v>3200</v>
      </c>
      <c r="V37" s="379"/>
      <c r="W37" s="10">
        <f t="shared" si="15"/>
        <v>3200</v>
      </c>
      <c r="X37" s="372"/>
      <c r="Y37" s="379">
        <f t="shared" si="11"/>
        <v>3200</v>
      </c>
      <c r="Z37" s="372"/>
      <c r="AA37" s="10">
        <v>6300</v>
      </c>
      <c r="AE37" s="10"/>
      <c r="AF37" s="10">
        <f t="shared" si="0"/>
        <v>6300</v>
      </c>
      <c r="AG37" s="90"/>
      <c r="AH37" s="10">
        <f t="shared" si="1"/>
        <v>6300</v>
      </c>
      <c r="AI37" s="10"/>
      <c r="AJ37" s="10">
        <f t="shared" si="2"/>
        <v>6300</v>
      </c>
      <c r="AK37" s="10"/>
      <c r="AL37" s="10">
        <f t="shared" si="3"/>
        <v>6300</v>
      </c>
      <c r="AM37" s="10"/>
      <c r="AN37" s="10">
        <f t="shared" si="4"/>
        <v>6300</v>
      </c>
      <c r="AO37" s="10"/>
      <c r="AP37" s="10">
        <f t="shared" si="5"/>
        <v>6300</v>
      </c>
      <c r="AQ37" s="10"/>
      <c r="AR37" s="10">
        <f t="shared" si="6"/>
        <v>6300</v>
      </c>
      <c r="AS37" s="10">
        <v>83</v>
      </c>
      <c r="AT37" s="10">
        <f t="shared" si="7"/>
        <v>6383</v>
      </c>
      <c r="AU37" s="10"/>
      <c r="AV37" s="10">
        <f t="shared" si="8"/>
        <v>6383</v>
      </c>
      <c r="AW37" s="10">
        <v>220</v>
      </c>
      <c r="AX37" s="10">
        <f t="shared" si="9"/>
        <v>6603</v>
      </c>
      <c r="AY37" s="10"/>
      <c r="AZ37" s="10">
        <f t="shared" si="10"/>
        <v>6603</v>
      </c>
    </row>
    <row r="38" spans="1:52" ht="15">
      <c r="A38" s="390"/>
      <c r="B38" s="390"/>
      <c r="C38" s="390">
        <v>4170</v>
      </c>
      <c r="D38" s="372" t="s">
        <v>299</v>
      </c>
      <c r="E38" s="42"/>
      <c r="F38" s="371"/>
      <c r="G38" s="10"/>
      <c r="H38" s="371"/>
      <c r="I38" s="10"/>
      <c r="J38" s="371"/>
      <c r="K38" s="10"/>
      <c r="L38" s="10"/>
      <c r="M38" s="10"/>
      <c r="N38" s="371"/>
      <c r="O38" s="10"/>
      <c r="P38" s="379"/>
      <c r="Q38" s="10"/>
      <c r="R38" s="379"/>
      <c r="S38" s="10"/>
      <c r="T38" s="379"/>
      <c r="U38" s="10"/>
      <c r="V38" s="379"/>
      <c r="W38" s="10"/>
      <c r="X38" s="372"/>
      <c r="Y38" s="379"/>
      <c r="Z38" s="372"/>
      <c r="AA38" s="10">
        <v>2000</v>
      </c>
      <c r="AE38" s="10"/>
      <c r="AF38" s="10">
        <f t="shared" si="0"/>
        <v>2000</v>
      </c>
      <c r="AG38" s="90">
        <v>8000</v>
      </c>
      <c r="AH38" s="10">
        <f t="shared" si="1"/>
        <v>10000</v>
      </c>
      <c r="AI38" s="10"/>
      <c r="AJ38" s="10">
        <f t="shared" si="2"/>
        <v>10000</v>
      </c>
      <c r="AK38" s="10"/>
      <c r="AL38" s="10">
        <f t="shared" si="3"/>
        <v>10000</v>
      </c>
      <c r="AM38" s="10"/>
      <c r="AN38" s="10">
        <f t="shared" si="4"/>
        <v>10000</v>
      </c>
      <c r="AO38" s="10"/>
      <c r="AP38" s="10">
        <f t="shared" si="5"/>
        <v>10000</v>
      </c>
      <c r="AQ38" s="10">
        <v>5000</v>
      </c>
      <c r="AR38" s="10">
        <f t="shared" si="6"/>
        <v>15000</v>
      </c>
      <c r="AS38" s="10"/>
      <c r="AT38" s="10">
        <f t="shared" si="7"/>
        <v>15000</v>
      </c>
      <c r="AU38" s="10"/>
      <c r="AV38" s="10">
        <f t="shared" si="8"/>
        <v>15000</v>
      </c>
      <c r="AW38" s="10">
        <v>2000</v>
      </c>
      <c r="AX38" s="10">
        <f t="shared" si="9"/>
        <v>17000</v>
      </c>
      <c r="AY38" s="10"/>
      <c r="AZ38" s="10">
        <f t="shared" si="10"/>
        <v>17000</v>
      </c>
    </row>
    <row r="39" spans="1:52" ht="15">
      <c r="A39" s="390"/>
      <c r="B39" s="390"/>
      <c r="C39" s="390">
        <v>4210</v>
      </c>
      <c r="D39" s="372" t="s">
        <v>300</v>
      </c>
      <c r="E39" s="42">
        <v>3000</v>
      </c>
      <c r="F39" s="371"/>
      <c r="G39" s="10">
        <f>E39+F39</f>
        <v>3000</v>
      </c>
      <c r="H39" s="371"/>
      <c r="I39" s="10">
        <f>G39+H39</f>
        <v>3000</v>
      </c>
      <c r="J39" s="371"/>
      <c r="K39" s="10">
        <f>I39+J39</f>
        <v>3000</v>
      </c>
      <c r="L39" s="10"/>
      <c r="M39" s="10">
        <f>K39+L39</f>
        <v>3000</v>
      </c>
      <c r="N39" s="371"/>
      <c r="O39" s="10">
        <v>5500</v>
      </c>
      <c r="P39" s="379"/>
      <c r="Q39" s="10">
        <f t="shared" si="12"/>
        <v>5500</v>
      </c>
      <c r="R39" s="379"/>
      <c r="S39" s="10">
        <f t="shared" si="13"/>
        <v>5500</v>
      </c>
      <c r="T39" s="379">
        <v>-100</v>
      </c>
      <c r="U39" s="10">
        <f t="shared" si="14"/>
        <v>5400</v>
      </c>
      <c r="V39" s="379"/>
      <c r="W39" s="10">
        <f t="shared" si="15"/>
        <v>5400</v>
      </c>
      <c r="X39" s="10">
        <v>-1633</v>
      </c>
      <c r="Y39" s="379">
        <f t="shared" si="11"/>
        <v>3767</v>
      </c>
      <c r="Z39" s="372">
        <v>500</v>
      </c>
      <c r="AA39" s="10">
        <v>9000</v>
      </c>
      <c r="AE39" s="10"/>
      <c r="AF39" s="10">
        <f t="shared" si="0"/>
        <v>9000</v>
      </c>
      <c r="AG39" s="90"/>
      <c r="AH39" s="10">
        <f t="shared" si="1"/>
        <v>9000</v>
      </c>
      <c r="AI39" s="10"/>
      <c r="AJ39" s="10">
        <f t="shared" si="2"/>
        <v>9000</v>
      </c>
      <c r="AK39" s="10"/>
      <c r="AL39" s="10">
        <f t="shared" si="3"/>
        <v>9000</v>
      </c>
      <c r="AM39" s="10"/>
      <c r="AN39" s="10">
        <f t="shared" si="4"/>
        <v>9000</v>
      </c>
      <c r="AO39" s="10"/>
      <c r="AP39" s="10">
        <f t="shared" si="5"/>
        <v>9000</v>
      </c>
      <c r="AQ39" s="10"/>
      <c r="AR39" s="10">
        <f t="shared" si="6"/>
        <v>9000</v>
      </c>
      <c r="AS39" s="10"/>
      <c r="AT39" s="10">
        <f t="shared" si="7"/>
        <v>9000</v>
      </c>
      <c r="AU39" s="10"/>
      <c r="AV39" s="10">
        <f t="shared" si="8"/>
        <v>9000</v>
      </c>
      <c r="AW39" s="10">
        <v>-4000</v>
      </c>
      <c r="AX39" s="10">
        <f t="shared" si="9"/>
        <v>5000</v>
      </c>
      <c r="AY39" s="10"/>
      <c r="AZ39" s="10">
        <f t="shared" si="10"/>
        <v>5000</v>
      </c>
    </row>
    <row r="40" spans="1:52" ht="15">
      <c r="A40" s="390"/>
      <c r="B40" s="390"/>
      <c r="C40" s="390">
        <v>4260</v>
      </c>
      <c r="D40" s="372" t="s">
        <v>302</v>
      </c>
      <c r="E40" s="42"/>
      <c r="F40" s="371"/>
      <c r="G40" s="10"/>
      <c r="H40" s="371"/>
      <c r="I40" s="10"/>
      <c r="J40" s="371"/>
      <c r="K40" s="10"/>
      <c r="L40" s="10"/>
      <c r="M40" s="10"/>
      <c r="N40" s="371"/>
      <c r="O40" s="10">
        <v>3400</v>
      </c>
      <c r="P40" s="379"/>
      <c r="Q40" s="10">
        <f t="shared" si="12"/>
        <v>3400</v>
      </c>
      <c r="R40" s="379"/>
      <c r="S40" s="10">
        <f t="shared" si="13"/>
        <v>3400</v>
      </c>
      <c r="T40" s="379"/>
      <c r="U40" s="10">
        <f t="shared" si="14"/>
        <v>3400</v>
      </c>
      <c r="V40" s="379"/>
      <c r="W40" s="10">
        <f t="shared" si="15"/>
        <v>3400</v>
      </c>
      <c r="X40" s="10"/>
      <c r="Y40" s="379">
        <f t="shared" si="11"/>
        <v>3400</v>
      </c>
      <c r="Z40" s="372">
        <v>300</v>
      </c>
      <c r="AA40" s="10">
        <v>7000</v>
      </c>
      <c r="AE40" s="10"/>
      <c r="AF40" s="10">
        <f t="shared" si="0"/>
        <v>7000</v>
      </c>
      <c r="AG40" s="90"/>
      <c r="AH40" s="10">
        <f t="shared" si="1"/>
        <v>7000</v>
      </c>
      <c r="AI40" s="10"/>
      <c r="AJ40" s="10">
        <f t="shared" si="2"/>
        <v>7000</v>
      </c>
      <c r="AK40" s="10"/>
      <c r="AL40" s="10">
        <f t="shared" si="3"/>
        <v>7000</v>
      </c>
      <c r="AM40" s="10"/>
      <c r="AN40" s="10">
        <f t="shared" si="4"/>
        <v>7000</v>
      </c>
      <c r="AO40" s="10"/>
      <c r="AP40" s="10">
        <f t="shared" si="5"/>
        <v>7000</v>
      </c>
      <c r="AQ40" s="10"/>
      <c r="AR40" s="10">
        <f t="shared" si="6"/>
        <v>7000</v>
      </c>
      <c r="AS40" s="10"/>
      <c r="AT40" s="10">
        <f t="shared" si="7"/>
        <v>7000</v>
      </c>
      <c r="AU40" s="10"/>
      <c r="AV40" s="10">
        <f t="shared" si="8"/>
        <v>7000</v>
      </c>
      <c r="AW40" s="10"/>
      <c r="AX40" s="10">
        <f t="shared" si="9"/>
        <v>7000</v>
      </c>
      <c r="AY40" s="10">
        <v>-1000</v>
      </c>
      <c r="AZ40" s="10">
        <f t="shared" si="10"/>
        <v>6000</v>
      </c>
    </row>
    <row r="41" spans="1:52" ht="15">
      <c r="A41" s="390"/>
      <c r="B41" s="390"/>
      <c r="C41" s="390">
        <v>4270</v>
      </c>
      <c r="D41" s="372" t="s">
        <v>303</v>
      </c>
      <c r="E41" s="42"/>
      <c r="F41" s="371"/>
      <c r="G41" s="10"/>
      <c r="H41" s="371"/>
      <c r="I41" s="10"/>
      <c r="J41" s="371"/>
      <c r="K41" s="10"/>
      <c r="L41" s="10"/>
      <c r="M41" s="10"/>
      <c r="N41" s="371"/>
      <c r="O41" s="10"/>
      <c r="P41" s="379"/>
      <c r="Q41" s="10"/>
      <c r="R41" s="379"/>
      <c r="S41" s="10"/>
      <c r="T41" s="379"/>
      <c r="U41" s="10"/>
      <c r="V41" s="379"/>
      <c r="W41" s="10"/>
      <c r="X41" s="10"/>
      <c r="Y41" s="379"/>
      <c r="Z41" s="372"/>
      <c r="AA41" s="10">
        <v>1000</v>
      </c>
      <c r="AE41" s="10"/>
      <c r="AF41" s="10">
        <f t="shared" si="0"/>
        <v>1000</v>
      </c>
      <c r="AG41" s="90"/>
      <c r="AH41" s="10">
        <f t="shared" si="1"/>
        <v>1000</v>
      </c>
      <c r="AI41" s="10"/>
      <c r="AJ41" s="10">
        <f t="shared" si="2"/>
        <v>1000</v>
      </c>
      <c r="AK41" s="10"/>
      <c r="AL41" s="10">
        <f t="shared" si="3"/>
        <v>1000</v>
      </c>
      <c r="AM41" s="10"/>
      <c r="AN41" s="10">
        <f t="shared" si="4"/>
        <v>1000</v>
      </c>
      <c r="AO41" s="10"/>
      <c r="AP41" s="10">
        <f t="shared" si="5"/>
        <v>1000</v>
      </c>
      <c r="AQ41" s="10"/>
      <c r="AR41" s="10">
        <f t="shared" si="6"/>
        <v>1000</v>
      </c>
      <c r="AS41" s="10"/>
      <c r="AT41" s="10">
        <f t="shared" si="7"/>
        <v>1000</v>
      </c>
      <c r="AU41" s="10"/>
      <c r="AV41" s="10">
        <f t="shared" si="8"/>
        <v>1000</v>
      </c>
      <c r="AW41" s="10">
        <v>1400</v>
      </c>
      <c r="AX41" s="10">
        <f t="shared" si="9"/>
        <v>2400</v>
      </c>
      <c r="AY41" s="10"/>
      <c r="AZ41" s="10">
        <f t="shared" si="10"/>
        <v>2400</v>
      </c>
    </row>
    <row r="42" spans="1:52" ht="15">
      <c r="A42" s="390"/>
      <c r="B42" s="390"/>
      <c r="C42" s="390">
        <v>4280</v>
      </c>
      <c r="D42" s="372" t="s">
        <v>304</v>
      </c>
      <c r="E42" s="42"/>
      <c r="F42" s="371"/>
      <c r="G42" s="10"/>
      <c r="H42" s="371"/>
      <c r="I42" s="10"/>
      <c r="J42" s="371"/>
      <c r="K42" s="10"/>
      <c r="L42" s="10"/>
      <c r="M42" s="10"/>
      <c r="N42" s="371"/>
      <c r="O42" s="10"/>
      <c r="P42" s="379"/>
      <c r="Q42" s="10"/>
      <c r="R42" s="379"/>
      <c r="S42" s="10"/>
      <c r="T42" s="379">
        <v>100</v>
      </c>
      <c r="U42" s="10">
        <f t="shared" si="14"/>
        <v>100</v>
      </c>
      <c r="V42" s="379"/>
      <c r="W42" s="10">
        <f t="shared" si="15"/>
        <v>100</v>
      </c>
      <c r="X42" s="10"/>
      <c r="Y42" s="379">
        <f t="shared" si="11"/>
        <v>100</v>
      </c>
      <c r="Z42" s="372"/>
      <c r="AA42" s="10">
        <v>200</v>
      </c>
      <c r="AE42" s="10"/>
      <c r="AF42" s="10">
        <f t="shared" si="0"/>
        <v>200</v>
      </c>
      <c r="AG42" s="90"/>
      <c r="AH42" s="10">
        <f t="shared" si="1"/>
        <v>200</v>
      </c>
      <c r="AI42" s="10"/>
      <c r="AJ42" s="10">
        <f t="shared" si="2"/>
        <v>200</v>
      </c>
      <c r="AK42" s="10"/>
      <c r="AL42" s="10">
        <f t="shared" si="3"/>
        <v>200</v>
      </c>
      <c r="AM42" s="10"/>
      <c r="AN42" s="10">
        <f t="shared" si="4"/>
        <v>200</v>
      </c>
      <c r="AO42" s="10"/>
      <c r="AP42" s="10">
        <f t="shared" si="5"/>
        <v>200</v>
      </c>
      <c r="AQ42" s="10">
        <v>200</v>
      </c>
      <c r="AR42" s="10">
        <f t="shared" si="6"/>
        <v>400</v>
      </c>
      <c r="AS42" s="10"/>
      <c r="AT42" s="10">
        <f t="shared" si="7"/>
        <v>400</v>
      </c>
      <c r="AU42" s="10"/>
      <c r="AV42" s="10">
        <f t="shared" si="8"/>
        <v>400</v>
      </c>
      <c r="AW42" s="10"/>
      <c r="AX42" s="10">
        <f t="shared" si="9"/>
        <v>400</v>
      </c>
      <c r="AY42" s="10"/>
      <c r="AZ42" s="10">
        <f t="shared" si="10"/>
        <v>400</v>
      </c>
    </row>
    <row r="43" spans="1:52" ht="15">
      <c r="A43" s="390"/>
      <c r="B43" s="390"/>
      <c r="C43" s="390">
        <v>4300</v>
      </c>
      <c r="D43" s="372" t="s">
        <v>284</v>
      </c>
      <c r="E43" s="42">
        <v>5100</v>
      </c>
      <c r="F43" s="371"/>
      <c r="G43" s="10">
        <f>E43+F43</f>
        <v>5100</v>
      </c>
      <c r="H43" s="371"/>
      <c r="I43" s="10">
        <f>G43+H43</f>
        <v>5100</v>
      </c>
      <c r="J43" s="371"/>
      <c r="K43" s="10">
        <f>I43+J43</f>
        <v>5100</v>
      </c>
      <c r="L43" s="10"/>
      <c r="M43" s="10">
        <f>K43+L43</f>
        <v>5100</v>
      </c>
      <c r="N43" s="371"/>
      <c r="O43" s="10">
        <v>7800</v>
      </c>
      <c r="P43" s="379">
        <v>-3000</v>
      </c>
      <c r="Q43" s="10">
        <f t="shared" si="12"/>
        <v>4800</v>
      </c>
      <c r="R43" s="379"/>
      <c r="S43" s="10">
        <f t="shared" si="13"/>
        <v>4800</v>
      </c>
      <c r="T43" s="379"/>
      <c r="U43" s="10">
        <f t="shared" si="14"/>
        <v>4800</v>
      </c>
      <c r="V43" s="379"/>
      <c r="W43" s="10">
        <f t="shared" si="15"/>
        <v>4800</v>
      </c>
      <c r="X43" s="10">
        <v>500</v>
      </c>
      <c r="Y43" s="379">
        <v>5300</v>
      </c>
      <c r="Z43" s="10">
        <v>-1500</v>
      </c>
      <c r="AA43" s="10">
        <v>6000</v>
      </c>
      <c r="AE43" s="10"/>
      <c r="AF43" s="10">
        <f t="shared" si="0"/>
        <v>6000</v>
      </c>
      <c r="AG43" s="90"/>
      <c r="AH43" s="10">
        <f t="shared" si="1"/>
        <v>6000</v>
      </c>
      <c r="AI43" s="10"/>
      <c r="AJ43" s="10">
        <f t="shared" si="2"/>
        <v>6000</v>
      </c>
      <c r="AK43" s="10"/>
      <c r="AL43" s="10">
        <f t="shared" si="3"/>
        <v>6000</v>
      </c>
      <c r="AM43" s="10"/>
      <c r="AN43" s="10">
        <f t="shared" si="4"/>
        <v>6000</v>
      </c>
      <c r="AO43" s="10"/>
      <c r="AP43" s="10">
        <f t="shared" si="5"/>
        <v>6000</v>
      </c>
      <c r="AQ43" s="10"/>
      <c r="AR43" s="10">
        <f t="shared" si="6"/>
        <v>6000</v>
      </c>
      <c r="AS43" s="10"/>
      <c r="AT43" s="10">
        <f t="shared" si="7"/>
        <v>6000</v>
      </c>
      <c r="AU43" s="10"/>
      <c r="AV43" s="10">
        <f t="shared" si="8"/>
        <v>6000</v>
      </c>
      <c r="AW43" s="10"/>
      <c r="AX43" s="10">
        <f t="shared" si="9"/>
        <v>6000</v>
      </c>
      <c r="AY43" s="10"/>
      <c r="AZ43" s="10">
        <f t="shared" si="10"/>
        <v>6000</v>
      </c>
    </row>
    <row r="44" spans="1:52" ht="15">
      <c r="A44" s="390"/>
      <c r="B44" s="390"/>
      <c r="C44" s="390">
        <v>4350</v>
      </c>
      <c r="D44" s="406" t="s">
        <v>305</v>
      </c>
      <c r="E44" s="42"/>
      <c r="F44" s="371"/>
      <c r="G44" s="10"/>
      <c r="H44" s="371"/>
      <c r="I44" s="10"/>
      <c r="J44" s="371"/>
      <c r="K44" s="10"/>
      <c r="L44" s="10"/>
      <c r="M44" s="10"/>
      <c r="N44" s="371"/>
      <c r="O44" s="10"/>
      <c r="P44" s="379">
        <v>1000</v>
      </c>
      <c r="Q44" s="10">
        <f t="shared" si="12"/>
        <v>1000</v>
      </c>
      <c r="R44" s="379"/>
      <c r="S44" s="10">
        <f t="shared" si="13"/>
        <v>1000</v>
      </c>
      <c r="T44" s="379"/>
      <c r="U44" s="10">
        <f t="shared" si="14"/>
        <v>1000</v>
      </c>
      <c r="V44" s="379"/>
      <c r="W44" s="10">
        <f t="shared" si="15"/>
        <v>1000</v>
      </c>
      <c r="X44" s="10"/>
      <c r="Y44" s="379">
        <f t="shared" si="11"/>
        <v>1000</v>
      </c>
      <c r="Z44" s="372"/>
      <c r="AA44" s="10">
        <v>1500</v>
      </c>
      <c r="AE44" s="10"/>
      <c r="AF44" s="10">
        <f t="shared" si="0"/>
        <v>1500</v>
      </c>
      <c r="AG44" s="90"/>
      <c r="AH44" s="10">
        <f t="shared" si="1"/>
        <v>1500</v>
      </c>
      <c r="AI44" s="10"/>
      <c r="AJ44" s="10">
        <f t="shared" si="2"/>
        <v>1500</v>
      </c>
      <c r="AK44" s="10"/>
      <c r="AL44" s="10">
        <f t="shared" si="3"/>
        <v>1500</v>
      </c>
      <c r="AM44" s="10"/>
      <c r="AN44" s="10">
        <f t="shared" si="4"/>
        <v>1500</v>
      </c>
      <c r="AO44" s="10"/>
      <c r="AP44" s="10">
        <f t="shared" si="5"/>
        <v>1500</v>
      </c>
      <c r="AQ44" s="10"/>
      <c r="AR44" s="10">
        <f t="shared" si="6"/>
        <v>1500</v>
      </c>
      <c r="AS44" s="10"/>
      <c r="AT44" s="10">
        <f t="shared" si="7"/>
        <v>1500</v>
      </c>
      <c r="AU44" s="10"/>
      <c r="AV44" s="10">
        <f t="shared" si="8"/>
        <v>1500</v>
      </c>
      <c r="AW44" s="10"/>
      <c r="AX44" s="10">
        <f t="shared" si="9"/>
        <v>1500</v>
      </c>
      <c r="AY44" s="10"/>
      <c r="AZ44" s="10">
        <f t="shared" si="10"/>
        <v>1500</v>
      </c>
    </row>
    <row r="45" spans="1:52" ht="15">
      <c r="A45" s="390"/>
      <c r="B45" s="390"/>
      <c r="C45" s="390">
        <v>4360</v>
      </c>
      <c r="D45" s="372" t="s">
        <v>551</v>
      </c>
      <c r="E45" s="42"/>
      <c r="F45" s="371"/>
      <c r="G45" s="10"/>
      <c r="H45" s="371"/>
      <c r="I45" s="10"/>
      <c r="J45" s="371"/>
      <c r="K45" s="10"/>
      <c r="L45" s="10"/>
      <c r="M45" s="10"/>
      <c r="N45" s="371"/>
      <c r="O45" s="10"/>
      <c r="P45" s="379"/>
      <c r="Q45" s="10"/>
      <c r="R45" s="379"/>
      <c r="S45" s="10"/>
      <c r="T45" s="379"/>
      <c r="U45" s="10"/>
      <c r="V45" s="379"/>
      <c r="W45" s="10"/>
      <c r="X45" s="10"/>
      <c r="Y45" s="379"/>
      <c r="Z45" s="372"/>
      <c r="AA45" s="10">
        <v>5000</v>
      </c>
      <c r="AE45" s="10"/>
      <c r="AF45" s="10">
        <f t="shared" si="0"/>
        <v>5000</v>
      </c>
      <c r="AG45" s="90"/>
      <c r="AH45" s="10">
        <f t="shared" si="1"/>
        <v>5000</v>
      </c>
      <c r="AI45" s="10"/>
      <c r="AJ45" s="10">
        <f t="shared" si="2"/>
        <v>5000</v>
      </c>
      <c r="AK45" s="10"/>
      <c r="AL45" s="10">
        <f t="shared" si="3"/>
        <v>5000</v>
      </c>
      <c r="AM45" s="10"/>
      <c r="AN45" s="10">
        <f t="shared" si="4"/>
        <v>5000</v>
      </c>
      <c r="AO45" s="10"/>
      <c r="AP45" s="10">
        <f t="shared" si="5"/>
        <v>5000</v>
      </c>
      <c r="AQ45" s="10"/>
      <c r="AR45" s="10">
        <f t="shared" si="6"/>
        <v>5000</v>
      </c>
      <c r="AS45" s="10"/>
      <c r="AT45" s="10">
        <f t="shared" si="7"/>
        <v>5000</v>
      </c>
      <c r="AU45" s="10"/>
      <c r="AV45" s="10">
        <f t="shared" si="8"/>
        <v>5000</v>
      </c>
      <c r="AW45" s="10">
        <v>500</v>
      </c>
      <c r="AX45" s="10">
        <f t="shared" si="9"/>
        <v>5500</v>
      </c>
      <c r="AY45" s="10"/>
      <c r="AZ45" s="10">
        <f t="shared" si="10"/>
        <v>5500</v>
      </c>
    </row>
    <row r="46" spans="1:52" ht="15">
      <c r="A46" s="390"/>
      <c r="B46" s="390"/>
      <c r="C46" s="390">
        <v>4370</v>
      </c>
      <c r="D46" s="372" t="s">
        <v>552</v>
      </c>
      <c r="E46" s="42"/>
      <c r="F46" s="371"/>
      <c r="G46" s="10"/>
      <c r="H46" s="371"/>
      <c r="I46" s="10"/>
      <c r="J46" s="371"/>
      <c r="K46" s="10"/>
      <c r="L46" s="10"/>
      <c r="M46" s="10"/>
      <c r="N46" s="371"/>
      <c r="O46" s="10"/>
      <c r="P46" s="379"/>
      <c r="Q46" s="10"/>
      <c r="R46" s="379"/>
      <c r="S46" s="10"/>
      <c r="T46" s="379"/>
      <c r="U46" s="10"/>
      <c r="V46" s="379"/>
      <c r="W46" s="10"/>
      <c r="X46" s="10"/>
      <c r="Y46" s="379"/>
      <c r="Z46" s="372"/>
      <c r="AA46" s="10">
        <v>8000</v>
      </c>
      <c r="AE46" s="10"/>
      <c r="AF46" s="10">
        <f t="shared" si="0"/>
        <v>8000</v>
      </c>
      <c r="AG46" s="90"/>
      <c r="AH46" s="10">
        <f t="shared" si="1"/>
        <v>8000</v>
      </c>
      <c r="AI46" s="10"/>
      <c r="AJ46" s="10">
        <f t="shared" si="2"/>
        <v>8000</v>
      </c>
      <c r="AK46" s="10"/>
      <c r="AL46" s="10">
        <f t="shared" si="3"/>
        <v>8000</v>
      </c>
      <c r="AM46" s="10"/>
      <c r="AN46" s="10">
        <f t="shared" si="4"/>
        <v>8000</v>
      </c>
      <c r="AO46" s="10"/>
      <c r="AP46" s="10">
        <f t="shared" si="5"/>
        <v>8000</v>
      </c>
      <c r="AQ46" s="10">
        <v>-3243</v>
      </c>
      <c r="AR46" s="10">
        <f t="shared" si="6"/>
        <v>4757</v>
      </c>
      <c r="AS46" s="10"/>
      <c r="AT46" s="10">
        <f t="shared" si="7"/>
        <v>4757</v>
      </c>
      <c r="AU46" s="10"/>
      <c r="AV46" s="10">
        <f t="shared" si="8"/>
        <v>4757</v>
      </c>
      <c r="AW46" s="10">
        <v>-700</v>
      </c>
      <c r="AX46" s="10">
        <f t="shared" si="9"/>
        <v>4057</v>
      </c>
      <c r="AY46" s="10">
        <v>-1000</v>
      </c>
      <c r="AZ46" s="10">
        <f t="shared" si="10"/>
        <v>3057</v>
      </c>
    </row>
    <row r="47" spans="1:52" ht="15">
      <c r="A47" s="390"/>
      <c r="B47" s="390"/>
      <c r="C47" s="390">
        <v>4410</v>
      </c>
      <c r="D47" s="372" t="s">
        <v>553</v>
      </c>
      <c r="E47" s="42">
        <v>3500</v>
      </c>
      <c r="F47" s="371"/>
      <c r="G47" s="10">
        <f>E47+F47</f>
        <v>3500</v>
      </c>
      <c r="H47" s="371"/>
      <c r="I47" s="10">
        <f>G47+H47</f>
        <v>3500</v>
      </c>
      <c r="J47" s="371"/>
      <c r="K47" s="10">
        <f>I47+J47</f>
        <v>3500</v>
      </c>
      <c r="L47" s="10"/>
      <c r="M47" s="10">
        <f>K47+L47</f>
        <v>3500</v>
      </c>
      <c r="N47" s="371"/>
      <c r="O47" s="10">
        <v>4500</v>
      </c>
      <c r="P47" s="379"/>
      <c r="Q47" s="10">
        <f t="shared" si="12"/>
        <v>4500</v>
      </c>
      <c r="R47" s="379"/>
      <c r="S47" s="10">
        <f t="shared" si="13"/>
        <v>4500</v>
      </c>
      <c r="T47" s="379"/>
      <c r="U47" s="10">
        <f t="shared" si="14"/>
        <v>4500</v>
      </c>
      <c r="V47" s="379"/>
      <c r="W47" s="10">
        <f t="shared" si="15"/>
        <v>4500</v>
      </c>
      <c r="X47" s="10">
        <v>1200</v>
      </c>
      <c r="Y47" s="379">
        <f t="shared" si="11"/>
        <v>5700</v>
      </c>
      <c r="Z47" s="372">
        <v>700</v>
      </c>
      <c r="AA47" s="10">
        <v>24500</v>
      </c>
      <c r="AE47" s="10"/>
      <c r="AF47" s="10">
        <f t="shared" si="0"/>
        <v>24500</v>
      </c>
      <c r="AG47" s="90">
        <v>-10000</v>
      </c>
      <c r="AH47" s="10">
        <f t="shared" si="1"/>
        <v>14500</v>
      </c>
      <c r="AI47" s="10"/>
      <c r="AJ47" s="10">
        <f t="shared" si="2"/>
        <v>14500</v>
      </c>
      <c r="AK47" s="10"/>
      <c r="AL47" s="10">
        <f t="shared" si="3"/>
        <v>14500</v>
      </c>
      <c r="AM47" s="10"/>
      <c r="AN47" s="10">
        <f t="shared" si="4"/>
        <v>14500</v>
      </c>
      <c r="AO47" s="10"/>
      <c r="AP47" s="10">
        <f t="shared" si="5"/>
        <v>14500</v>
      </c>
      <c r="AQ47" s="10"/>
      <c r="AR47" s="10">
        <f t="shared" si="6"/>
        <v>14500</v>
      </c>
      <c r="AS47" s="10"/>
      <c r="AT47" s="10">
        <f t="shared" si="7"/>
        <v>14500</v>
      </c>
      <c r="AU47" s="10"/>
      <c r="AV47" s="10">
        <f t="shared" si="8"/>
        <v>14500</v>
      </c>
      <c r="AW47" s="10"/>
      <c r="AX47" s="10">
        <f t="shared" si="9"/>
        <v>14500</v>
      </c>
      <c r="AY47" s="10"/>
      <c r="AZ47" s="10">
        <f t="shared" si="10"/>
        <v>14500</v>
      </c>
    </row>
    <row r="48" spans="1:52" ht="15">
      <c r="A48" s="390"/>
      <c r="B48" s="390"/>
      <c r="C48" s="390">
        <v>4440</v>
      </c>
      <c r="D48" s="372" t="s">
        <v>554</v>
      </c>
      <c r="E48" s="42"/>
      <c r="F48" s="371"/>
      <c r="G48" s="10"/>
      <c r="H48" s="371"/>
      <c r="I48" s="10"/>
      <c r="J48" s="371"/>
      <c r="K48" s="10"/>
      <c r="L48" s="10"/>
      <c r="M48" s="10"/>
      <c r="N48" s="371"/>
      <c r="O48" s="10">
        <v>3000</v>
      </c>
      <c r="P48" s="379"/>
      <c r="Q48" s="10">
        <f t="shared" si="12"/>
        <v>3000</v>
      </c>
      <c r="R48" s="379"/>
      <c r="S48" s="10">
        <f t="shared" si="13"/>
        <v>3000</v>
      </c>
      <c r="T48" s="379"/>
      <c r="U48" s="10">
        <f t="shared" si="14"/>
        <v>3000</v>
      </c>
      <c r="V48" s="379"/>
      <c r="W48" s="10">
        <f t="shared" si="15"/>
        <v>3000</v>
      </c>
      <c r="X48" s="372"/>
      <c r="Y48" s="379">
        <f t="shared" si="11"/>
        <v>3000</v>
      </c>
      <c r="Z48" s="372"/>
      <c r="AA48" s="10">
        <v>5500</v>
      </c>
      <c r="AE48" s="10"/>
      <c r="AF48" s="10">
        <f t="shared" si="0"/>
        <v>5500</v>
      </c>
      <c r="AG48" s="90">
        <v>1000</v>
      </c>
      <c r="AH48" s="10">
        <f t="shared" si="1"/>
        <v>6500</v>
      </c>
      <c r="AI48" s="10"/>
      <c r="AJ48" s="10">
        <f t="shared" si="2"/>
        <v>6500</v>
      </c>
      <c r="AK48" s="10"/>
      <c r="AL48" s="10">
        <f t="shared" si="3"/>
        <v>6500</v>
      </c>
      <c r="AM48" s="10"/>
      <c r="AN48" s="10">
        <f t="shared" si="4"/>
        <v>6500</v>
      </c>
      <c r="AO48" s="10"/>
      <c r="AP48" s="10">
        <f t="shared" si="5"/>
        <v>6500</v>
      </c>
      <c r="AQ48" s="10"/>
      <c r="AR48" s="10">
        <f t="shared" si="6"/>
        <v>6500</v>
      </c>
      <c r="AS48" s="10"/>
      <c r="AT48" s="10">
        <f t="shared" si="7"/>
        <v>6500</v>
      </c>
      <c r="AU48" s="10"/>
      <c r="AV48" s="10">
        <f t="shared" si="8"/>
        <v>6500</v>
      </c>
      <c r="AW48" s="10"/>
      <c r="AX48" s="10">
        <f t="shared" si="9"/>
        <v>6500</v>
      </c>
      <c r="AY48" s="10"/>
      <c r="AZ48" s="10">
        <f t="shared" si="10"/>
        <v>6500</v>
      </c>
    </row>
    <row r="49" spans="1:52" ht="15">
      <c r="A49" s="390"/>
      <c r="B49" s="390"/>
      <c r="C49" s="390">
        <v>4550</v>
      </c>
      <c r="D49" s="408" t="s">
        <v>335</v>
      </c>
      <c r="E49" s="42"/>
      <c r="F49" s="371"/>
      <c r="G49" s="379"/>
      <c r="H49" s="371"/>
      <c r="I49" s="10"/>
      <c r="J49" s="371"/>
      <c r="K49" s="10"/>
      <c r="L49" s="10"/>
      <c r="M49" s="379"/>
      <c r="N49" s="371"/>
      <c r="O49" s="10"/>
      <c r="P49" s="379"/>
      <c r="Q49" s="10"/>
      <c r="R49" s="379"/>
      <c r="S49" s="10"/>
      <c r="T49" s="379"/>
      <c r="U49" s="10"/>
      <c r="V49" s="379"/>
      <c r="W49" s="10"/>
      <c r="X49" s="372"/>
      <c r="Y49" s="379"/>
      <c r="Z49" s="372"/>
      <c r="AA49" s="10"/>
      <c r="AE49" s="10"/>
      <c r="AF49" s="10">
        <v>0</v>
      </c>
      <c r="AG49" s="90">
        <v>1000</v>
      </c>
      <c r="AH49" s="10">
        <v>1000</v>
      </c>
      <c r="AI49" s="10"/>
      <c r="AJ49" s="10">
        <f t="shared" si="2"/>
        <v>1000</v>
      </c>
      <c r="AK49" s="10"/>
      <c r="AL49" s="10">
        <f t="shared" si="3"/>
        <v>1000</v>
      </c>
      <c r="AM49" s="10"/>
      <c r="AN49" s="10">
        <f t="shared" si="4"/>
        <v>1000</v>
      </c>
      <c r="AO49" s="10"/>
      <c r="AP49" s="10">
        <f t="shared" si="5"/>
        <v>1000</v>
      </c>
      <c r="AQ49" s="10">
        <v>500</v>
      </c>
      <c r="AR49" s="10">
        <f t="shared" si="6"/>
        <v>1500</v>
      </c>
      <c r="AS49" s="10"/>
      <c r="AT49" s="10">
        <f t="shared" si="7"/>
        <v>1500</v>
      </c>
      <c r="AU49" s="10"/>
      <c r="AV49" s="10">
        <f t="shared" si="8"/>
        <v>1500</v>
      </c>
      <c r="AW49" s="10">
        <v>500</v>
      </c>
      <c r="AX49" s="10">
        <f t="shared" si="9"/>
        <v>2000</v>
      </c>
      <c r="AY49" s="10"/>
      <c r="AZ49" s="10">
        <f t="shared" si="10"/>
        <v>2000</v>
      </c>
    </row>
    <row r="50" spans="1:52" ht="15">
      <c r="A50" s="390"/>
      <c r="B50" s="390"/>
      <c r="C50" s="390">
        <v>4740</v>
      </c>
      <c r="D50" s="406" t="s">
        <v>555</v>
      </c>
      <c r="E50" s="42"/>
      <c r="F50" s="371"/>
      <c r="G50" s="379"/>
      <c r="H50" s="371"/>
      <c r="I50" s="10"/>
      <c r="J50" s="371"/>
      <c r="K50" s="10"/>
      <c r="L50" s="10"/>
      <c r="M50" s="379"/>
      <c r="N50" s="371"/>
      <c r="O50" s="10"/>
      <c r="P50" s="379"/>
      <c r="Q50" s="10"/>
      <c r="R50" s="379"/>
      <c r="S50" s="10"/>
      <c r="T50" s="379"/>
      <c r="U50" s="10"/>
      <c r="V50" s="379"/>
      <c r="W50" s="10"/>
      <c r="X50" s="372"/>
      <c r="Y50" s="379"/>
      <c r="Z50" s="372"/>
      <c r="AA50" s="10">
        <v>3000</v>
      </c>
      <c r="AE50" s="10"/>
      <c r="AF50" s="10">
        <f t="shared" si="0"/>
        <v>3000</v>
      </c>
      <c r="AG50" s="90"/>
      <c r="AH50" s="10">
        <f t="shared" si="1"/>
        <v>3000</v>
      </c>
      <c r="AI50" s="10"/>
      <c r="AJ50" s="10">
        <f t="shared" si="2"/>
        <v>3000</v>
      </c>
      <c r="AK50" s="10"/>
      <c r="AL50" s="10">
        <f t="shared" si="3"/>
        <v>3000</v>
      </c>
      <c r="AM50" s="10"/>
      <c r="AN50" s="10">
        <f t="shared" si="4"/>
        <v>3000</v>
      </c>
      <c r="AO50" s="10"/>
      <c r="AP50" s="10">
        <f t="shared" si="5"/>
        <v>3000</v>
      </c>
      <c r="AQ50" s="10"/>
      <c r="AR50" s="10">
        <f t="shared" si="6"/>
        <v>3000</v>
      </c>
      <c r="AS50" s="10"/>
      <c r="AT50" s="10">
        <f t="shared" si="7"/>
        <v>3000</v>
      </c>
      <c r="AU50" s="10"/>
      <c r="AV50" s="10">
        <f t="shared" si="8"/>
        <v>3000</v>
      </c>
      <c r="AW50" s="10"/>
      <c r="AX50" s="10">
        <f t="shared" si="9"/>
        <v>3000</v>
      </c>
      <c r="AY50" s="10">
        <v>-2000</v>
      </c>
      <c r="AZ50" s="10">
        <f t="shared" si="10"/>
        <v>1000</v>
      </c>
    </row>
    <row r="51" spans="1:52" ht="15">
      <c r="A51" s="390"/>
      <c r="B51" s="390"/>
      <c r="C51" s="390">
        <v>4750</v>
      </c>
      <c r="D51" s="372" t="s">
        <v>556</v>
      </c>
      <c r="E51" s="42"/>
      <c r="F51" s="371"/>
      <c r="G51" s="379"/>
      <c r="H51" s="371"/>
      <c r="I51" s="10"/>
      <c r="J51" s="371"/>
      <c r="K51" s="10"/>
      <c r="L51" s="10"/>
      <c r="M51" s="379"/>
      <c r="N51" s="371"/>
      <c r="O51" s="10"/>
      <c r="P51" s="379"/>
      <c r="Q51" s="10"/>
      <c r="R51" s="379"/>
      <c r="S51" s="10"/>
      <c r="T51" s="379"/>
      <c r="U51" s="10"/>
      <c r="V51" s="379"/>
      <c r="W51" s="10"/>
      <c r="X51" s="372"/>
      <c r="Y51" s="379"/>
      <c r="Z51" s="372"/>
      <c r="AA51" s="10">
        <v>4000</v>
      </c>
      <c r="AE51" s="10"/>
      <c r="AF51" s="10">
        <f t="shared" si="0"/>
        <v>4000</v>
      </c>
      <c r="AG51" s="90"/>
      <c r="AH51" s="10">
        <f t="shared" si="1"/>
        <v>4000</v>
      </c>
      <c r="AI51" s="10"/>
      <c r="AJ51" s="10">
        <f t="shared" si="2"/>
        <v>4000</v>
      </c>
      <c r="AK51" s="10"/>
      <c r="AL51" s="10">
        <f t="shared" si="3"/>
        <v>4000</v>
      </c>
      <c r="AM51" s="10"/>
      <c r="AN51" s="10">
        <f t="shared" si="4"/>
        <v>4000</v>
      </c>
      <c r="AO51" s="10"/>
      <c r="AP51" s="10">
        <f t="shared" si="5"/>
        <v>4000</v>
      </c>
      <c r="AQ51" s="10"/>
      <c r="AR51" s="10">
        <f t="shared" si="6"/>
        <v>4000</v>
      </c>
      <c r="AS51" s="10"/>
      <c r="AT51" s="10">
        <f t="shared" si="7"/>
        <v>4000</v>
      </c>
      <c r="AU51" s="10"/>
      <c r="AV51" s="10">
        <f t="shared" si="8"/>
        <v>4000</v>
      </c>
      <c r="AW51" s="10"/>
      <c r="AX51" s="10">
        <f t="shared" si="9"/>
        <v>4000</v>
      </c>
      <c r="AY51" s="10">
        <v>-1000</v>
      </c>
      <c r="AZ51" s="10">
        <f t="shared" si="10"/>
        <v>3000</v>
      </c>
    </row>
    <row r="52" spans="1:52" ht="15">
      <c r="A52" s="392"/>
      <c r="B52" s="392"/>
      <c r="C52" s="392">
        <v>6060</v>
      </c>
      <c r="D52" s="400" t="s">
        <v>318</v>
      </c>
      <c r="E52" s="42"/>
      <c r="F52" s="371"/>
      <c r="G52" s="379"/>
      <c r="H52" s="371"/>
      <c r="I52" s="10"/>
      <c r="J52" s="371"/>
      <c r="K52" s="10"/>
      <c r="L52" s="10"/>
      <c r="M52" s="379"/>
      <c r="N52" s="371"/>
      <c r="O52" s="72">
        <v>7000</v>
      </c>
      <c r="P52" s="402"/>
      <c r="Q52" s="72">
        <f t="shared" si="12"/>
        <v>7000</v>
      </c>
      <c r="R52" s="402"/>
      <c r="S52" s="72">
        <f t="shared" si="13"/>
        <v>7000</v>
      </c>
      <c r="T52" s="402"/>
      <c r="U52" s="72">
        <f t="shared" si="14"/>
        <v>7000</v>
      </c>
      <c r="V52" s="402"/>
      <c r="W52" s="72">
        <f t="shared" si="15"/>
        <v>7000</v>
      </c>
      <c r="X52" s="372"/>
      <c r="Y52" s="379">
        <f t="shared" si="11"/>
        <v>7000</v>
      </c>
      <c r="Z52" s="372"/>
      <c r="AA52" s="10">
        <v>7000</v>
      </c>
      <c r="AE52" s="10"/>
      <c r="AF52" s="10">
        <f t="shared" si="0"/>
        <v>7000</v>
      </c>
      <c r="AG52" s="90"/>
      <c r="AH52" s="10">
        <f t="shared" si="1"/>
        <v>7000</v>
      </c>
      <c r="AI52" s="10"/>
      <c r="AJ52" s="10">
        <f t="shared" si="2"/>
        <v>7000</v>
      </c>
      <c r="AK52" s="10"/>
      <c r="AL52" s="10">
        <f t="shared" si="3"/>
        <v>7000</v>
      </c>
      <c r="AM52" s="10"/>
      <c r="AN52" s="10">
        <f t="shared" si="4"/>
        <v>7000</v>
      </c>
      <c r="AO52" s="10"/>
      <c r="AP52" s="10">
        <f t="shared" si="5"/>
        <v>7000</v>
      </c>
      <c r="AQ52" s="10"/>
      <c r="AR52" s="10">
        <f t="shared" si="6"/>
        <v>7000</v>
      </c>
      <c r="AS52" s="10"/>
      <c r="AT52" s="10">
        <f t="shared" si="7"/>
        <v>7000</v>
      </c>
      <c r="AU52" s="10"/>
      <c r="AV52" s="10">
        <f t="shared" si="8"/>
        <v>7000</v>
      </c>
      <c r="AW52" s="10"/>
      <c r="AX52" s="10">
        <f t="shared" si="9"/>
        <v>7000</v>
      </c>
      <c r="AY52" s="10"/>
      <c r="AZ52" s="10">
        <f t="shared" si="10"/>
        <v>7000</v>
      </c>
    </row>
    <row r="53" spans="1:52" ht="15.75">
      <c r="A53" s="936"/>
      <c r="B53" s="904"/>
      <c r="C53" s="904"/>
      <c r="D53" s="843"/>
      <c r="E53" s="46">
        <f>SUM(E33:E48)</f>
        <v>85000</v>
      </c>
      <c r="F53" s="383">
        <v>0</v>
      </c>
      <c r="G53" s="384">
        <f aca="true" t="shared" si="16" ref="G53:G60">E53+F53</f>
        <v>85000</v>
      </c>
      <c r="H53" s="383"/>
      <c r="I53" s="46">
        <f>SUM(I33:I48)</f>
        <v>85000</v>
      </c>
      <c r="J53" s="384"/>
      <c r="K53" s="46">
        <f>SUM(K33:K48)</f>
        <v>85000</v>
      </c>
      <c r="L53" s="46">
        <f>SUM(L33:L48)</f>
        <v>0</v>
      </c>
      <c r="M53" s="384">
        <f>SUM(M33:M48)</f>
        <v>85000</v>
      </c>
      <c r="N53" s="383"/>
      <c r="O53" s="46">
        <f>SUM(O33:O52)</f>
        <v>191000</v>
      </c>
      <c r="P53" s="46">
        <f>SUM(P33:P52)</f>
        <v>-2000</v>
      </c>
      <c r="Q53" s="85">
        <f>SUM(Q33:Q52)</f>
        <v>189000</v>
      </c>
      <c r="R53" s="46"/>
      <c r="S53" s="85">
        <f>SUM(S33:S52)</f>
        <v>189000</v>
      </c>
      <c r="T53" s="85">
        <f>SUM(T33:T52)</f>
        <v>0</v>
      </c>
      <c r="U53" s="85">
        <f>SUM(U33:U52)</f>
        <v>189000</v>
      </c>
      <c r="V53" s="85"/>
      <c r="W53" s="85">
        <f>SUM(W33:W52)</f>
        <v>189000</v>
      </c>
      <c r="X53" s="46">
        <f>SUM(X33:X52)</f>
        <v>0</v>
      </c>
      <c r="Y53" s="384">
        <f>SUM(Y33:Y52)</f>
        <v>189000</v>
      </c>
      <c r="Z53" s="385">
        <f>SUM(Z33:Z52)</f>
        <v>0</v>
      </c>
      <c r="AA53" s="46">
        <f>SUM(AA33:AA52)</f>
        <v>390280</v>
      </c>
      <c r="AE53" s="20"/>
      <c r="AF53" s="20">
        <f t="shared" si="0"/>
        <v>390280</v>
      </c>
      <c r="AG53" s="20">
        <f>SUM(AG33:AG52)</f>
        <v>0</v>
      </c>
      <c r="AH53" s="20">
        <f>SUM(AH33:AH52)</f>
        <v>390280</v>
      </c>
      <c r="AI53" s="20"/>
      <c r="AJ53" s="20">
        <f t="shared" si="2"/>
        <v>390280</v>
      </c>
      <c r="AK53" s="20"/>
      <c r="AL53" s="20">
        <f t="shared" si="3"/>
        <v>390280</v>
      </c>
      <c r="AM53" s="20"/>
      <c r="AN53" s="20">
        <f t="shared" si="4"/>
        <v>390280</v>
      </c>
      <c r="AO53" s="20"/>
      <c r="AP53" s="20">
        <f t="shared" si="5"/>
        <v>390280</v>
      </c>
      <c r="AQ53" s="20">
        <f>SUM(AQ33:AQ52)</f>
        <v>0</v>
      </c>
      <c r="AR53" s="20">
        <f t="shared" si="6"/>
        <v>390280</v>
      </c>
      <c r="AS53" s="20">
        <f>SUM(AS33:AS52)</f>
        <v>6193</v>
      </c>
      <c r="AT53" s="20">
        <f t="shared" si="7"/>
        <v>396473</v>
      </c>
      <c r="AU53" s="20"/>
      <c r="AV53" s="20">
        <f t="shared" si="8"/>
        <v>396473</v>
      </c>
      <c r="AW53" s="20">
        <f>SUM(AW33:AW52)</f>
        <v>13320</v>
      </c>
      <c r="AX53" s="20">
        <f t="shared" si="9"/>
        <v>409793</v>
      </c>
      <c r="AY53" s="20">
        <f>SUM(AY33:AY52)</f>
        <v>0</v>
      </c>
      <c r="AZ53" s="20">
        <f t="shared" si="10"/>
        <v>409793</v>
      </c>
    </row>
    <row r="54" spans="1:52" ht="15.75">
      <c r="A54" s="930" t="s">
        <v>104</v>
      </c>
      <c r="B54" s="904"/>
      <c r="C54" s="904"/>
      <c r="D54" s="843"/>
      <c r="E54" s="46">
        <v>235000</v>
      </c>
      <c r="F54" s="383">
        <v>0</v>
      </c>
      <c r="G54" s="384">
        <f t="shared" si="16"/>
        <v>235000</v>
      </c>
      <c r="H54" s="383"/>
      <c r="I54" s="46">
        <f>I26+I30+I53</f>
        <v>235000</v>
      </c>
      <c r="J54" s="384"/>
      <c r="K54" s="46">
        <f>K26+K30+K53</f>
        <v>235000</v>
      </c>
      <c r="L54" s="46">
        <f>L26+L30+L53</f>
        <v>0</v>
      </c>
      <c r="M54" s="384">
        <f>M26+M30+M53</f>
        <v>235000</v>
      </c>
      <c r="N54" s="409"/>
      <c r="O54" s="46">
        <f>O53+O32+O28</f>
        <v>276000</v>
      </c>
      <c r="P54" s="46">
        <f>P53+P32+P28</f>
        <v>-12000</v>
      </c>
      <c r="Q54" s="404">
        <f>Q53+Q32+Q28</f>
        <v>264000</v>
      </c>
      <c r="R54" s="46"/>
      <c r="S54" s="404">
        <f aca="true" t="shared" si="17" ref="S54:Y54">S53+S32+S28</f>
        <v>264000</v>
      </c>
      <c r="T54" s="404">
        <f t="shared" si="17"/>
        <v>0</v>
      </c>
      <c r="U54" s="404">
        <f t="shared" si="17"/>
        <v>264000</v>
      </c>
      <c r="V54" s="404">
        <f t="shared" si="17"/>
        <v>0</v>
      </c>
      <c r="W54" s="404">
        <f t="shared" si="17"/>
        <v>264000</v>
      </c>
      <c r="X54" s="46">
        <f t="shared" si="17"/>
        <v>0</v>
      </c>
      <c r="Y54" s="384">
        <f t="shared" si="17"/>
        <v>264000</v>
      </c>
      <c r="Z54" s="385">
        <v>0</v>
      </c>
      <c r="AA54" s="46">
        <f>AA53+AA32+AA28</f>
        <v>463280</v>
      </c>
      <c r="AE54" s="20"/>
      <c r="AF54" s="20">
        <f t="shared" si="0"/>
        <v>463280</v>
      </c>
      <c r="AG54" s="20"/>
      <c r="AH54" s="20">
        <f t="shared" si="1"/>
        <v>463280</v>
      </c>
      <c r="AI54" s="20"/>
      <c r="AJ54" s="20">
        <f t="shared" si="2"/>
        <v>463280</v>
      </c>
      <c r="AK54" s="20"/>
      <c r="AL54" s="20">
        <f t="shared" si="3"/>
        <v>463280</v>
      </c>
      <c r="AM54" s="20"/>
      <c r="AN54" s="20">
        <f t="shared" si="4"/>
        <v>463280</v>
      </c>
      <c r="AO54" s="20">
        <f>AO53+AO32+AO28</f>
        <v>0</v>
      </c>
      <c r="AP54" s="20">
        <f>AP53+AP32+AP28</f>
        <v>463280</v>
      </c>
      <c r="AQ54" s="20"/>
      <c r="AR54" s="20">
        <f t="shared" si="6"/>
        <v>463280</v>
      </c>
      <c r="AS54" s="20">
        <f>AS53+AS32+AS28</f>
        <v>6193</v>
      </c>
      <c r="AT54" s="20">
        <f t="shared" si="7"/>
        <v>469473</v>
      </c>
      <c r="AU54" s="20"/>
      <c r="AV54" s="20">
        <f t="shared" si="8"/>
        <v>469473</v>
      </c>
      <c r="AW54" s="20">
        <f>AW53+AW32+AW28</f>
        <v>13320</v>
      </c>
      <c r="AX54" s="20">
        <f t="shared" si="9"/>
        <v>482793</v>
      </c>
      <c r="AY54" s="20"/>
      <c r="AZ54" s="20">
        <f t="shared" si="10"/>
        <v>482793</v>
      </c>
    </row>
    <row r="55" spans="1:52" ht="15.75">
      <c r="A55" s="410"/>
      <c r="B55" s="405"/>
      <c r="C55" s="411">
        <v>4040</v>
      </c>
      <c r="D55" s="372" t="s">
        <v>549</v>
      </c>
      <c r="E55" s="404"/>
      <c r="F55" s="412"/>
      <c r="G55" s="404"/>
      <c r="H55" s="412"/>
      <c r="I55" s="404"/>
      <c r="J55" s="404"/>
      <c r="K55" s="404"/>
      <c r="L55" s="404"/>
      <c r="M55" s="404"/>
      <c r="N55" s="412"/>
      <c r="O55" s="404"/>
      <c r="P55" s="404"/>
      <c r="Q55" s="404"/>
      <c r="R55" s="404"/>
      <c r="S55" s="404"/>
      <c r="T55" s="404"/>
      <c r="U55" s="404"/>
      <c r="V55" s="404"/>
      <c r="W55" s="404"/>
      <c r="X55" s="404"/>
      <c r="Y55" s="404"/>
      <c r="Z55" s="374"/>
      <c r="AA55" s="413">
        <v>0</v>
      </c>
      <c r="AB55" s="414"/>
      <c r="AC55" s="414"/>
      <c r="AD55" s="414"/>
      <c r="AE55" s="102">
        <v>10062</v>
      </c>
      <c r="AF55" s="102">
        <v>10062</v>
      </c>
      <c r="AG55" s="90"/>
      <c r="AH55" s="10">
        <f t="shared" si="1"/>
        <v>10062</v>
      </c>
      <c r="AI55" s="10"/>
      <c r="AJ55" s="10">
        <f t="shared" si="2"/>
        <v>10062</v>
      </c>
      <c r="AK55" s="10"/>
      <c r="AL55" s="10">
        <f t="shared" si="3"/>
        <v>10062</v>
      </c>
      <c r="AM55" s="10"/>
      <c r="AN55" s="10">
        <f t="shared" si="4"/>
        <v>10062</v>
      </c>
      <c r="AO55" s="10"/>
      <c r="AP55" s="10">
        <f t="shared" si="5"/>
        <v>10062</v>
      </c>
      <c r="AQ55" s="10"/>
      <c r="AR55" s="10">
        <f t="shared" si="6"/>
        <v>10062</v>
      </c>
      <c r="AS55" s="10"/>
      <c r="AT55" s="10">
        <f t="shared" si="7"/>
        <v>10062</v>
      </c>
      <c r="AU55" s="10"/>
      <c r="AV55" s="10">
        <f t="shared" si="8"/>
        <v>10062</v>
      </c>
      <c r="AW55" s="10"/>
      <c r="AX55" s="10">
        <f t="shared" si="9"/>
        <v>10062</v>
      </c>
      <c r="AY55" s="10"/>
      <c r="AZ55" s="10">
        <f t="shared" si="10"/>
        <v>10062</v>
      </c>
    </row>
    <row r="56" spans="1:52" ht="15">
      <c r="A56" s="398">
        <v>750</v>
      </c>
      <c r="B56" s="390">
        <v>75011</v>
      </c>
      <c r="C56" s="390">
        <v>4010</v>
      </c>
      <c r="D56" s="372" t="s">
        <v>547</v>
      </c>
      <c r="E56" s="10">
        <v>105616</v>
      </c>
      <c r="F56" s="139"/>
      <c r="G56" s="10">
        <f t="shared" si="16"/>
        <v>105616</v>
      </c>
      <c r="H56" s="371"/>
      <c r="I56" s="10">
        <f>G56+H56</f>
        <v>105616</v>
      </c>
      <c r="J56" s="139">
        <v>-6992</v>
      </c>
      <c r="K56" s="10">
        <f>I56+J56</f>
        <v>98624</v>
      </c>
      <c r="L56" s="10"/>
      <c r="M56" s="10">
        <f>K56+L56</f>
        <v>98624</v>
      </c>
      <c r="N56" s="371"/>
      <c r="O56" s="10">
        <v>104955</v>
      </c>
      <c r="P56" s="379"/>
      <c r="Q56" s="10">
        <f>O56+P56</f>
        <v>104955</v>
      </c>
      <c r="R56" s="379"/>
      <c r="S56" s="10">
        <f>Q56+R56</f>
        <v>104955</v>
      </c>
      <c r="T56" s="379"/>
      <c r="U56" s="10">
        <f>S56+T56</f>
        <v>104955</v>
      </c>
      <c r="V56" s="379"/>
      <c r="W56" s="10">
        <f>U56+V56</f>
        <v>104955</v>
      </c>
      <c r="X56" s="10"/>
      <c r="Y56" s="379">
        <f t="shared" si="11"/>
        <v>104955</v>
      </c>
      <c r="Z56" s="372"/>
      <c r="AA56" s="10">
        <v>111282</v>
      </c>
      <c r="AE56" s="10">
        <v>-10062</v>
      </c>
      <c r="AF56" s="10">
        <f t="shared" si="0"/>
        <v>101220</v>
      </c>
      <c r="AG56" s="90"/>
      <c r="AH56" s="10">
        <f t="shared" si="1"/>
        <v>101220</v>
      </c>
      <c r="AI56" s="10"/>
      <c r="AJ56" s="10">
        <f t="shared" si="2"/>
        <v>101220</v>
      </c>
      <c r="AK56" s="10"/>
      <c r="AL56" s="10">
        <f t="shared" si="3"/>
        <v>101220</v>
      </c>
      <c r="AM56" s="10"/>
      <c r="AN56" s="10">
        <f t="shared" si="4"/>
        <v>101220</v>
      </c>
      <c r="AO56" s="10">
        <v>34033</v>
      </c>
      <c r="AP56" s="10">
        <f t="shared" si="5"/>
        <v>135253</v>
      </c>
      <c r="AQ56" s="10"/>
      <c r="AR56" s="10">
        <f t="shared" si="6"/>
        <v>135253</v>
      </c>
      <c r="AS56" s="10"/>
      <c r="AT56" s="10">
        <f t="shared" si="7"/>
        <v>135253</v>
      </c>
      <c r="AU56" s="10"/>
      <c r="AV56" s="10">
        <f t="shared" si="8"/>
        <v>135253</v>
      </c>
      <c r="AW56" s="10"/>
      <c r="AX56" s="10">
        <f t="shared" si="9"/>
        <v>135253</v>
      </c>
      <c r="AY56" s="10"/>
      <c r="AZ56" s="10">
        <f t="shared" si="10"/>
        <v>135253</v>
      </c>
    </row>
    <row r="57" spans="1:52" ht="15">
      <c r="A57" s="398"/>
      <c r="B57" s="390"/>
      <c r="C57" s="390">
        <v>4110</v>
      </c>
      <c r="D57" s="372" t="s">
        <v>550</v>
      </c>
      <c r="E57" s="10">
        <v>18700</v>
      </c>
      <c r="F57" s="139"/>
      <c r="G57" s="10">
        <f t="shared" si="16"/>
        <v>18700</v>
      </c>
      <c r="H57" s="371"/>
      <c r="I57" s="10">
        <f>G57+H57</f>
        <v>18700</v>
      </c>
      <c r="J57" s="371"/>
      <c r="K57" s="10">
        <f>I57+J57</f>
        <v>18700</v>
      </c>
      <c r="L57" s="10"/>
      <c r="M57" s="10">
        <f>K57+L57</f>
        <v>18700</v>
      </c>
      <c r="N57" s="371"/>
      <c r="O57" s="10">
        <v>18070</v>
      </c>
      <c r="P57" s="379"/>
      <c r="Q57" s="10">
        <f>O57+P57</f>
        <v>18070</v>
      </c>
      <c r="R57" s="379"/>
      <c r="S57" s="10">
        <f>Q57+R57</f>
        <v>18070</v>
      </c>
      <c r="T57" s="379"/>
      <c r="U57" s="10">
        <f>S57+T57</f>
        <v>18070</v>
      </c>
      <c r="V57" s="379"/>
      <c r="W57" s="10">
        <f>U57+V57</f>
        <v>18070</v>
      </c>
      <c r="X57" s="10"/>
      <c r="Y57" s="379">
        <f t="shared" si="11"/>
        <v>18070</v>
      </c>
      <c r="Z57" s="372"/>
      <c r="AA57" s="10">
        <v>16800</v>
      </c>
      <c r="AE57" s="10"/>
      <c r="AF57" s="10">
        <f t="shared" si="0"/>
        <v>16800</v>
      </c>
      <c r="AG57" s="90"/>
      <c r="AH57" s="10">
        <f t="shared" si="1"/>
        <v>16800</v>
      </c>
      <c r="AI57" s="10"/>
      <c r="AJ57" s="10">
        <f t="shared" si="2"/>
        <v>16800</v>
      </c>
      <c r="AK57" s="10"/>
      <c r="AL57" s="10">
        <f t="shared" si="3"/>
        <v>16800</v>
      </c>
      <c r="AM57" s="10"/>
      <c r="AN57" s="10">
        <f t="shared" si="4"/>
        <v>16800</v>
      </c>
      <c r="AO57" s="10">
        <v>5134</v>
      </c>
      <c r="AP57" s="10">
        <f t="shared" si="5"/>
        <v>21934</v>
      </c>
      <c r="AQ57" s="10"/>
      <c r="AR57" s="10">
        <f t="shared" si="6"/>
        <v>21934</v>
      </c>
      <c r="AS57" s="10"/>
      <c r="AT57" s="10">
        <f t="shared" si="7"/>
        <v>21934</v>
      </c>
      <c r="AU57" s="10"/>
      <c r="AV57" s="10">
        <f t="shared" si="8"/>
        <v>21934</v>
      </c>
      <c r="AW57" s="10"/>
      <c r="AX57" s="10">
        <f t="shared" si="9"/>
        <v>21934</v>
      </c>
      <c r="AY57" s="10"/>
      <c r="AZ57" s="10">
        <f t="shared" si="10"/>
        <v>21934</v>
      </c>
    </row>
    <row r="58" spans="1:52" ht="15">
      <c r="A58" s="398"/>
      <c r="B58" s="390"/>
      <c r="C58" s="390">
        <v>4120</v>
      </c>
      <c r="D58" s="372" t="s">
        <v>298</v>
      </c>
      <c r="E58" s="10">
        <v>2500</v>
      </c>
      <c r="F58" s="139"/>
      <c r="G58" s="10">
        <f t="shared" si="16"/>
        <v>2500</v>
      </c>
      <c r="H58" s="371"/>
      <c r="I58" s="10">
        <f>G58+H58</f>
        <v>2500</v>
      </c>
      <c r="J58" s="371"/>
      <c r="K58" s="10">
        <f>I58+J58</f>
        <v>2500</v>
      </c>
      <c r="L58" s="10"/>
      <c r="M58" s="10">
        <f>K58+L58</f>
        <v>2500</v>
      </c>
      <c r="N58" s="371"/>
      <c r="O58" s="10">
        <v>2570</v>
      </c>
      <c r="P58" s="379"/>
      <c r="Q58" s="72">
        <f>O58+P58</f>
        <v>2570</v>
      </c>
      <c r="R58" s="379"/>
      <c r="S58" s="72">
        <f>Q58+R58</f>
        <v>2570</v>
      </c>
      <c r="T58" s="379"/>
      <c r="U58" s="72">
        <f>S58+T58</f>
        <v>2570</v>
      </c>
      <c r="V58" s="379"/>
      <c r="W58" s="72">
        <f>U58+V58</f>
        <v>2570</v>
      </c>
      <c r="X58" s="10"/>
      <c r="Y58" s="379">
        <f t="shared" si="11"/>
        <v>2570</v>
      </c>
      <c r="Z58" s="372"/>
      <c r="AA58" s="10">
        <v>2720</v>
      </c>
      <c r="AE58" s="10"/>
      <c r="AF58" s="10">
        <f t="shared" si="0"/>
        <v>2720</v>
      </c>
      <c r="AG58" s="90"/>
      <c r="AH58" s="10">
        <f t="shared" si="1"/>
        <v>2720</v>
      </c>
      <c r="AI58" s="10"/>
      <c r="AJ58" s="10">
        <f t="shared" si="2"/>
        <v>2720</v>
      </c>
      <c r="AK58" s="10"/>
      <c r="AL58" s="10">
        <f t="shared" si="3"/>
        <v>2720</v>
      </c>
      <c r="AM58" s="10"/>
      <c r="AN58" s="10">
        <f t="shared" si="4"/>
        <v>2720</v>
      </c>
      <c r="AO58" s="10">
        <v>833</v>
      </c>
      <c r="AP58" s="10">
        <f t="shared" si="5"/>
        <v>3553</v>
      </c>
      <c r="AQ58" s="10"/>
      <c r="AR58" s="10">
        <f t="shared" si="6"/>
        <v>3553</v>
      </c>
      <c r="AS58" s="10"/>
      <c r="AT58" s="10">
        <f t="shared" si="7"/>
        <v>3553</v>
      </c>
      <c r="AU58" s="10"/>
      <c r="AV58" s="10">
        <f t="shared" si="8"/>
        <v>3553</v>
      </c>
      <c r="AW58" s="10"/>
      <c r="AX58" s="10">
        <f t="shared" si="9"/>
        <v>3553</v>
      </c>
      <c r="AY58" s="10"/>
      <c r="AZ58" s="10">
        <f t="shared" si="10"/>
        <v>3553</v>
      </c>
    </row>
    <row r="59" spans="1:52" ht="15">
      <c r="A59" s="398"/>
      <c r="B59" s="392"/>
      <c r="C59" s="392">
        <v>4300</v>
      </c>
      <c r="D59" s="372" t="s">
        <v>284</v>
      </c>
      <c r="E59" s="379"/>
      <c r="F59" s="139"/>
      <c r="G59" s="379"/>
      <c r="H59" s="371"/>
      <c r="I59" s="10"/>
      <c r="J59" s="371"/>
      <c r="K59" s="10"/>
      <c r="L59" s="10"/>
      <c r="M59" s="10"/>
      <c r="N59" s="371"/>
      <c r="O59" s="10"/>
      <c r="P59" s="379"/>
      <c r="Q59" s="10"/>
      <c r="R59" s="379"/>
      <c r="S59" s="10"/>
      <c r="T59" s="379"/>
      <c r="U59" s="10"/>
      <c r="V59" s="379"/>
      <c r="W59" s="10"/>
      <c r="X59" s="10"/>
      <c r="Y59" s="379"/>
      <c r="Z59" s="372"/>
      <c r="AA59" s="10"/>
      <c r="AE59" s="10"/>
      <c r="AF59" s="10"/>
      <c r="AG59" s="9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>
        <v>0</v>
      </c>
      <c r="AS59" s="10">
        <v>44000</v>
      </c>
      <c r="AT59" s="10">
        <v>44000</v>
      </c>
      <c r="AU59" s="10"/>
      <c r="AV59" s="10">
        <f t="shared" si="8"/>
        <v>44000</v>
      </c>
      <c r="AW59" s="10"/>
      <c r="AX59" s="10">
        <f t="shared" si="9"/>
        <v>44000</v>
      </c>
      <c r="AY59" s="10"/>
      <c r="AZ59" s="10">
        <f t="shared" si="10"/>
        <v>44000</v>
      </c>
    </row>
    <row r="60" spans="1:52" ht="15.75">
      <c r="A60" s="930"/>
      <c r="B60" s="904"/>
      <c r="C60" s="904"/>
      <c r="D60" s="843"/>
      <c r="E60" s="384">
        <f>SUM(E56:E58)</f>
        <v>126816</v>
      </c>
      <c r="F60" s="383"/>
      <c r="G60" s="384">
        <f t="shared" si="16"/>
        <v>126816</v>
      </c>
      <c r="H60" s="383"/>
      <c r="I60" s="46">
        <f>SUM(I56:I58)</f>
        <v>126816</v>
      </c>
      <c r="J60" s="46">
        <f>SUM(J56:J58)</f>
        <v>-6992</v>
      </c>
      <c r="K60" s="46">
        <f>SUM(K56:K58)</f>
        <v>119824</v>
      </c>
      <c r="L60" s="46">
        <f>SUM(L56:L58)</f>
        <v>0</v>
      </c>
      <c r="M60" s="46">
        <f>SUM(M56:M58)</f>
        <v>119824</v>
      </c>
      <c r="N60" s="383"/>
      <c r="O60" s="46">
        <f>SUM(O56:O58)</f>
        <v>125595</v>
      </c>
      <c r="P60" s="46"/>
      <c r="Q60" s="114">
        <f>SUM(Q56:Q58)</f>
        <v>125595</v>
      </c>
      <c r="R60" s="46"/>
      <c r="S60" s="114">
        <f>SUM(S56:S58)</f>
        <v>125595</v>
      </c>
      <c r="T60" s="46"/>
      <c r="U60" s="114">
        <f>SUM(U56:U58)</f>
        <v>125595</v>
      </c>
      <c r="V60" s="46"/>
      <c r="W60" s="114">
        <f>SUM(W56:W58)</f>
        <v>125595</v>
      </c>
      <c r="X60" s="46"/>
      <c r="Y60" s="384">
        <f>SUM(Y56:Y58)</f>
        <v>125595</v>
      </c>
      <c r="Z60" s="385"/>
      <c r="AA60" s="46">
        <f>SUM(AA56:AA58)</f>
        <v>130802</v>
      </c>
      <c r="AE60" s="20"/>
      <c r="AF60" s="20">
        <f>SUM(AF55:AF58)</f>
        <v>130802</v>
      </c>
      <c r="AG60" s="20"/>
      <c r="AH60" s="20">
        <f t="shared" si="1"/>
        <v>130802</v>
      </c>
      <c r="AI60" s="20"/>
      <c r="AJ60" s="20">
        <f t="shared" si="2"/>
        <v>130802</v>
      </c>
      <c r="AK60" s="20"/>
      <c r="AL60" s="20">
        <f t="shared" si="3"/>
        <v>130802</v>
      </c>
      <c r="AM60" s="20"/>
      <c r="AN60" s="20">
        <f t="shared" si="4"/>
        <v>130802</v>
      </c>
      <c r="AO60" s="20">
        <f>SUM(AO56:AO58)</f>
        <v>40000</v>
      </c>
      <c r="AP60" s="20">
        <f t="shared" si="5"/>
        <v>170802</v>
      </c>
      <c r="AQ60" s="20"/>
      <c r="AR60" s="20">
        <f t="shared" si="6"/>
        <v>170802</v>
      </c>
      <c r="AS60" s="20">
        <f>SUM(AS55:AS59)</f>
        <v>44000</v>
      </c>
      <c r="AT60" s="20">
        <f t="shared" si="7"/>
        <v>214802</v>
      </c>
      <c r="AU60" s="20"/>
      <c r="AV60" s="20">
        <f t="shared" si="8"/>
        <v>214802</v>
      </c>
      <c r="AW60" s="20"/>
      <c r="AX60" s="20">
        <f t="shared" si="9"/>
        <v>214802</v>
      </c>
      <c r="AY60" s="20"/>
      <c r="AZ60" s="20">
        <f t="shared" si="10"/>
        <v>214802</v>
      </c>
    </row>
    <row r="61" spans="1:52" ht="15.75">
      <c r="A61" s="398">
        <v>750</v>
      </c>
      <c r="B61" s="411">
        <v>75045</v>
      </c>
      <c r="C61" s="415">
        <v>4110</v>
      </c>
      <c r="D61" s="372" t="s">
        <v>550</v>
      </c>
      <c r="E61" s="416"/>
      <c r="F61" s="417"/>
      <c r="G61" s="418"/>
      <c r="H61" s="417"/>
      <c r="I61" s="114"/>
      <c r="J61" s="416"/>
      <c r="K61" s="114"/>
      <c r="L61" s="114"/>
      <c r="M61" s="114"/>
      <c r="N61" s="417"/>
      <c r="O61" s="114"/>
      <c r="P61" s="418"/>
      <c r="Q61" s="114"/>
      <c r="R61" s="418"/>
      <c r="S61" s="114"/>
      <c r="T61" s="418"/>
      <c r="U61" s="114"/>
      <c r="V61" s="418"/>
      <c r="W61" s="114"/>
      <c r="X61" s="114"/>
      <c r="Y61" s="418"/>
      <c r="Z61" s="373"/>
      <c r="AA61" s="404"/>
      <c r="AE61" s="75"/>
      <c r="AF61" s="75"/>
      <c r="AG61" s="100"/>
      <c r="AH61" s="75"/>
      <c r="AI61" s="75"/>
      <c r="AJ61" s="75"/>
      <c r="AK61" s="75"/>
      <c r="AL61" s="75"/>
      <c r="AM61" s="75"/>
      <c r="AN61" s="102">
        <v>0</v>
      </c>
      <c r="AO61" s="102">
        <v>378</v>
      </c>
      <c r="AP61" s="413">
        <f t="shared" si="5"/>
        <v>378</v>
      </c>
      <c r="AQ61" s="10"/>
      <c r="AR61" s="10">
        <f t="shared" si="6"/>
        <v>378</v>
      </c>
      <c r="AS61" s="10"/>
      <c r="AT61" s="10">
        <f t="shared" si="7"/>
        <v>378</v>
      </c>
      <c r="AU61" s="10"/>
      <c r="AV61" s="10">
        <f t="shared" si="8"/>
        <v>378</v>
      </c>
      <c r="AW61" s="10"/>
      <c r="AX61" s="10">
        <f t="shared" si="9"/>
        <v>378</v>
      </c>
      <c r="AY61" s="10"/>
      <c r="AZ61" s="10">
        <f t="shared" si="10"/>
        <v>378</v>
      </c>
    </row>
    <row r="62" spans="1:52" ht="15.75">
      <c r="A62" s="419"/>
      <c r="B62" s="420"/>
      <c r="C62" s="415">
        <v>4120</v>
      </c>
      <c r="D62" s="372" t="s">
        <v>298</v>
      </c>
      <c r="E62" s="416"/>
      <c r="F62" s="417"/>
      <c r="G62" s="418"/>
      <c r="H62" s="417"/>
      <c r="I62" s="114"/>
      <c r="J62" s="416"/>
      <c r="K62" s="114"/>
      <c r="L62" s="114"/>
      <c r="M62" s="114"/>
      <c r="N62" s="417"/>
      <c r="O62" s="114"/>
      <c r="P62" s="418"/>
      <c r="Q62" s="114"/>
      <c r="R62" s="418"/>
      <c r="S62" s="114"/>
      <c r="T62" s="418"/>
      <c r="U62" s="114"/>
      <c r="V62" s="418"/>
      <c r="W62" s="114"/>
      <c r="X62" s="114"/>
      <c r="Y62" s="418"/>
      <c r="Z62" s="373"/>
      <c r="AA62" s="404"/>
      <c r="AE62" s="75"/>
      <c r="AF62" s="75"/>
      <c r="AG62" s="100"/>
      <c r="AH62" s="75"/>
      <c r="AI62" s="75"/>
      <c r="AJ62" s="75"/>
      <c r="AK62" s="75"/>
      <c r="AL62" s="75"/>
      <c r="AM62" s="75"/>
      <c r="AN62" s="102">
        <v>0</v>
      </c>
      <c r="AO62" s="102">
        <v>62</v>
      </c>
      <c r="AP62" s="102">
        <f t="shared" si="5"/>
        <v>62</v>
      </c>
      <c r="AQ62" s="10"/>
      <c r="AR62" s="10">
        <f t="shared" si="6"/>
        <v>62</v>
      </c>
      <c r="AS62" s="10"/>
      <c r="AT62" s="10">
        <f t="shared" si="7"/>
        <v>62</v>
      </c>
      <c r="AU62" s="10"/>
      <c r="AV62" s="10">
        <f t="shared" si="8"/>
        <v>62</v>
      </c>
      <c r="AW62" s="10"/>
      <c r="AX62" s="10">
        <f t="shared" si="9"/>
        <v>62</v>
      </c>
      <c r="AY62" s="10"/>
      <c r="AZ62" s="10">
        <f t="shared" si="10"/>
        <v>62</v>
      </c>
    </row>
    <row r="63" spans="2:52" ht="15">
      <c r="B63" s="372"/>
      <c r="C63" s="421">
        <v>4170</v>
      </c>
      <c r="D63" s="422" t="s">
        <v>299</v>
      </c>
      <c r="E63" s="139"/>
      <c r="F63" s="371"/>
      <c r="G63" s="379"/>
      <c r="H63" s="371"/>
      <c r="I63" s="10"/>
      <c r="J63" s="139"/>
      <c r="K63" s="10"/>
      <c r="L63" s="10"/>
      <c r="M63" s="10"/>
      <c r="N63" s="371"/>
      <c r="O63" s="10"/>
      <c r="P63" s="379">
        <v>9000</v>
      </c>
      <c r="Q63" s="10">
        <f>O63+P63</f>
        <v>9000</v>
      </c>
      <c r="R63" s="379"/>
      <c r="S63" s="10">
        <f>Q63+R63</f>
        <v>9000</v>
      </c>
      <c r="T63" s="379">
        <v>530</v>
      </c>
      <c r="U63" s="10">
        <f>S63+T63</f>
        <v>9530</v>
      </c>
      <c r="V63" s="379"/>
      <c r="W63" s="10">
        <f>U63+V63</f>
        <v>9530</v>
      </c>
      <c r="X63" s="372">
        <v>-750</v>
      </c>
      <c r="Y63" s="379">
        <f t="shared" si="11"/>
        <v>8780</v>
      </c>
      <c r="Z63" s="373"/>
      <c r="AA63" s="9">
        <v>14100</v>
      </c>
      <c r="AE63" s="10"/>
      <c r="AF63" s="10">
        <f t="shared" si="0"/>
        <v>14100</v>
      </c>
      <c r="AG63" s="90"/>
      <c r="AH63" s="10">
        <f t="shared" si="1"/>
        <v>14100</v>
      </c>
      <c r="AI63" s="10"/>
      <c r="AJ63" s="10">
        <f t="shared" si="2"/>
        <v>14100</v>
      </c>
      <c r="AK63" s="10"/>
      <c r="AL63" s="10">
        <f t="shared" si="3"/>
        <v>14100</v>
      </c>
      <c r="AM63" s="10"/>
      <c r="AN63" s="10">
        <f t="shared" si="4"/>
        <v>14100</v>
      </c>
      <c r="AO63" s="10">
        <v>-217</v>
      </c>
      <c r="AP63" s="102">
        <f t="shared" si="5"/>
        <v>13883</v>
      </c>
      <c r="AQ63" s="10"/>
      <c r="AR63" s="10">
        <f t="shared" si="6"/>
        <v>13883</v>
      </c>
      <c r="AS63" s="10">
        <v>783</v>
      </c>
      <c r="AT63" s="10">
        <f t="shared" si="7"/>
        <v>14666</v>
      </c>
      <c r="AU63" s="10">
        <v>-1566</v>
      </c>
      <c r="AV63" s="10">
        <f t="shared" si="8"/>
        <v>13100</v>
      </c>
      <c r="AW63" s="10"/>
      <c r="AX63" s="10">
        <f t="shared" si="9"/>
        <v>13100</v>
      </c>
      <c r="AY63" s="10"/>
      <c r="AZ63" s="10">
        <f t="shared" si="10"/>
        <v>13100</v>
      </c>
    </row>
    <row r="64" spans="1:52" ht="15">
      <c r="A64" s="398"/>
      <c r="B64" s="390"/>
      <c r="C64" s="421">
        <v>4210</v>
      </c>
      <c r="D64" s="372" t="s">
        <v>300</v>
      </c>
      <c r="E64" s="42"/>
      <c r="F64" s="371"/>
      <c r="G64" s="10"/>
      <c r="H64" s="371"/>
      <c r="I64" s="10"/>
      <c r="J64" s="371"/>
      <c r="K64" s="10"/>
      <c r="L64" s="10"/>
      <c r="M64" s="10"/>
      <c r="N64" s="371"/>
      <c r="O64" s="10">
        <v>1500</v>
      </c>
      <c r="P64" s="379"/>
      <c r="Q64" s="10">
        <f>O64+P64</f>
        <v>1500</v>
      </c>
      <c r="R64" s="379"/>
      <c r="S64" s="10">
        <f>Q64+R64</f>
        <v>1500</v>
      </c>
      <c r="T64" s="379">
        <v>-185</v>
      </c>
      <c r="U64" s="10">
        <f>S64+T64</f>
        <v>1315</v>
      </c>
      <c r="V64" s="379"/>
      <c r="W64" s="10">
        <f>U64+V64</f>
        <v>1315</v>
      </c>
      <c r="X64" s="372"/>
      <c r="Y64" s="379">
        <f t="shared" si="11"/>
        <v>1315</v>
      </c>
      <c r="Z64" s="373"/>
      <c r="AA64" s="10">
        <v>1000</v>
      </c>
      <c r="AE64" s="10"/>
      <c r="AF64" s="10">
        <f t="shared" si="0"/>
        <v>1000</v>
      </c>
      <c r="AG64" s="90"/>
      <c r="AH64" s="10">
        <f t="shared" si="1"/>
        <v>1000</v>
      </c>
      <c r="AI64" s="10"/>
      <c r="AJ64" s="10">
        <f t="shared" si="2"/>
        <v>1000</v>
      </c>
      <c r="AK64" s="10"/>
      <c r="AL64" s="10">
        <f t="shared" si="3"/>
        <v>1000</v>
      </c>
      <c r="AM64" s="10"/>
      <c r="AN64" s="10">
        <f t="shared" si="4"/>
        <v>1000</v>
      </c>
      <c r="AO64" s="10"/>
      <c r="AP64" s="102">
        <f t="shared" si="5"/>
        <v>1000</v>
      </c>
      <c r="AQ64" s="10"/>
      <c r="AR64" s="10">
        <f t="shared" si="6"/>
        <v>1000</v>
      </c>
      <c r="AS64" s="10">
        <v>13</v>
      </c>
      <c r="AT64" s="10">
        <f t="shared" si="7"/>
        <v>1013</v>
      </c>
      <c r="AU64" s="10">
        <v>-26</v>
      </c>
      <c r="AV64" s="10">
        <f t="shared" si="8"/>
        <v>987</v>
      </c>
      <c r="AW64" s="10"/>
      <c r="AX64" s="10">
        <f t="shared" si="9"/>
        <v>987</v>
      </c>
      <c r="AY64" s="10"/>
      <c r="AZ64" s="10">
        <f t="shared" si="10"/>
        <v>987</v>
      </c>
    </row>
    <row r="65" spans="1:52" ht="15">
      <c r="A65" s="398"/>
      <c r="B65" s="390"/>
      <c r="C65" s="421">
        <v>4370</v>
      </c>
      <c r="D65" s="406" t="s">
        <v>557</v>
      </c>
      <c r="E65" s="42"/>
      <c r="F65" s="371"/>
      <c r="G65" s="10"/>
      <c r="H65" s="371"/>
      <c r="I65" s="10"/>
      <c r="J65" s="371"/>
      <c r="K65" s="10"/>
      <c r="L65" s="10"/>
      <c r="M65" s="10"/>
      <c r="N65" s="139"/>
      <c r="O65" s="10"/>
      <c r="P65" s="379"/>
      <c r="Q65" s="10"/>
      <c r="R65" s="379"/>
      <c r="S65" s="10"/>
      <c r="T65" s="379"/>
      <c r="U65" s="10"/>
      <c r="V65" s="379"/>
      <c r="W65" s="10"/>
      <c r="X65" s="372"/>
      <c r="Y65" s="379"/>
      <c r="Z65" s="373"/>
      <c r="AA65" s="10">
        <v>300</v>
      </c>
      <c r="AE65" s="10"/>
      <c r="AF65" s="10">
        <f t="shared" si="0"/>
        <v>300</v>
      </c>
      <c r="AG65" s="90"/>
      <c r="AH65" s="10">
        <f t="shared" si="1"/>
        <v>300</v>
      </c>
      <c r="AI65" s="10"/>
      <c r="AJ65" s="10">
        <f t="shared" si="2"/>
        <v>300</v>
      </c>
      <c r="AK65" s="10"/>
      <c r="AL65" s="10">
        <f t="shared" si="3"/>
        <v>300</v>
      </c>
      <c r="AM65" s="10"/>
      <c r="AN65" s="10">
        <f t="shared" si="4"/>
        <v>300</v>
      </c>
      <c r="AO65" s="10"/>
      <c r="AP65" s="102">
        <f t="shared" si="5"/>
        <v>300</v>
      </c>
      <c r="AQ65" s="10">
        <v>-68</v>
      </c>
      <c r="AR65" s="10">
        <f t="shared" si="6"/>
        <v>232</v>
      </c>
      <c r="AS65" s="10">
        <v>113</v>
      </c>
      <c r="AT65" s="10">
        <f t="shared" si="7"/>
        <v>345</v>
      </c>
      <c r="AU65" s="10">
        <v>-226</v>
      </c>
      <c r="AV65" s="10">
        <f t="shared" si="8"/>
        <v>119</v>
      </c>
      <c r="AW65" s="10"/>
      <c r="AX65" s="10">
        <f t="shared" si="9"/>
        <v>119</v>
      </c>
      <c r="AY65" s="10"/>
      <c r="AZ65" s="10">
        <f t="shared" si="10"/>
        <v>119</v>
      </c>
    </row>
    <row r="66" spans="1:52" ht="15">
      <c r="A66" s="398"/>
      <c r="B66" s="390"/>
      <c r="C66" s="421">
        <v>4400</v>
      </c>
      <c r="D66" s="406" t="s">
        <v>558</v>
      </c>
      <c r="E66" s="42"/>
      <c r="F66" s="371"/>
      <c r="G66" s="10"/>
      <c r="H66" s="371"/>
      <c r="I66" s="10"/>
      <c r="J66" s="371"/>
      <c r="K66" s="10"/>
      <c r="L66" s="10"/>
      <c r="M66" s="10"/>
      <c r="N66" s="139"/>
      <c r="O66" s="10"/>
      <c r="P66" s="379"/>
      <c r="Q66" s="10"/>
      <c r="R66" s="379"/>
      <c r="S66" s="10"/>
      <c r="T66" s="379"/>
      <c r="U66" s="10"/>
      <c r="V66" s="379"/>
      <c r="W66" s="10"/>
      <c r="X66" s="372"/>
      <c r="Y66" s="379"/>
      <c r="Z66" s="373"/>
      <c r="AA66" s="10">
        <v>4000</v>
      </c>
      <c r="AE66" s="10"/>
      <c r="AF66" s="10">
        <f t="shared" si="0"/>
        <v>4000</v>
      </c>
      <c r="AG66" s="90"/>
      <c r="AH66" s="10">
        <f t="shared" si="1"/>
        <v>4000</v>
      </c>
      <c r="AI66" s="10"/>
      <c r="AJ66" s="10">
        <f t="shared" si="2"/>
        <v>4000</v>
      </c>
      <c r="AK66" s="10"/>
      <c r="AL66" s="10">
        <f t="shared" si="3"/>
        <v>4000</v>
      </c>
      <c r="AM66" s="10"/>
      <c r="AN66" s="10">
        <f t="shared" si="4"/>
        <v>4000</v>
      </c>
      <c r="AO66" s="10">
        <v>-100</v>
      </c>
      <c r="AP66" s="102">
        <f t="shared" si="5"/>
        <v>3900</v>
      </c>
      <c r="AQ66" s="10"/>
      <c r="AR66" s="10">
        <f t="shared" si="6"/>
        <v>3900</v>
      </c>
      <c r="AS66" s="10"/>
      <c r="AT66" s="10">
        <f t="shared" si="7"/>
        <v>3900</v>
      </c>
      <c r="AU66" s="10"/>
      <c r="AV66" s="10">
        <f t="shared" si="8"/>
        <v>3900</v>
      </c>
      <c r="AW66" s="10"/>
      <c r="AX66" s="10">
        <f t="shared" si="9"/>
        <v>3900</v>
      </c>
      <c r="AY66" s="10"/>
      <c r="AZ66" s="10">
        <f t="shared" si="10"/>
        <v>3900</v>
      </c>
    </row>
    <row r="67" spans="1:52" ht="15">
      <c r="A67" s="398"/>
      <c r="B67" s="390"/>
      <c r="C67" s="421">
        <v>4410</v>
      </c>
      <c r="D67" s="372" t="s">
        <v>553</v>
      </c>
      <c r="E67" s="406">
        <v>500</v>
      </c>
      <c r="F67" s="371"/>
      <c r="G67" s="10">
        <f>E67+F67</f>
        <v>500</v>
      </c>
      <c r="H67" s="371"/>
      <c r="I67" s="10">
        <f>G67+H67</f>
        <v>500</v>
      </c>
      <c r="J67" s="371"/>
      <c r="K67" s="10">
        <f>I67+J67</f>
        <v>500</v>
      </c>
      <c r="L67" s="10"/>
      <c r="M67" s="10">
        <f>K67+L67</f>
        <v>500</v>
      </c>
      <c r="N67" s="371">
        <v>356</v>
      </c>
      <c r="O67" s="10">
        <v>950</v>
      </c>
      <c r="P67" s="379"/>
      <c r="Q67" s="10">
        <f>O67+P67</f>
        <v>950</v>
      </c>
      <c r="R67" s="379"/>
      <c r="S67" s="10">
        <f>Q67+R67</f>
        <v>950</v>
      </c>
      <c r="T67" s="379">
        <v>-239</v>
      </c>
      <c r="U67" s="10">
        <f>S67+T67</f>
        <v>711</v>
      </c>
      <c r="V67" s="379"/>
      <c r="W67" s="10">
        <f>U67+V67</f>
        <v>711</v>
      </c>
      <c r="X67" s="372">
        <v>-94</v>
      </c>
      <c r="Y67" s="379">
        <f>W67+X67</f>
        <v>617</v>
      </c>
      <c r="Z67" s="373"/>
      <c r="AA67" s="10">
        <v>300</v>
      </c>
      <c r="AE67" s="10"/>
      <c r="AF67" s="10">
        <f t="shared" si="0"/>
        <v>300</v>
      </c>
      <c r="AG67" s="90"/>
      <c r="AH67" s="10">
        <f t="shared" si="1"/>
        <v>300</v>
      </c>
      <c r="AI67" s="10"/>
      <c r="AJ67" s="10">
        <f t="shared" si="2"/>
        <v>300</v>
      </c>
      <c r="AK67" s="10"/>
      <c r="AL67" s="10">
        <f t="shared" si="3"/>
        <v>300</v>
      </c>
      <c r="AM67" s="10"/>
      <c r="AN67" s="10">
        <f t="shared" si="4"/>
        <v>300</v>
      </c>
      <c r="AO67" s="10">
        <v>-91</v>
      </c>
      <c r="AP67" s="102">
        <f t="shared" si="5"/>
        <v>209</v>
      </c>
      <c r="AQ67" s="10"/>
      <c r="AR67" s="10">
        <f t="shared" si="6"/>
        <v>209</v>
      </c>
      <c r="AS67" s="10"/>
      <c r="AT67" s="10">
        <f t="shared" si="7"/>
        <v>209</v>
      </c>
      <c r="AU67" s="10"/>
      <c r="AV67" s="10">
        <f t="shared" si="8"/>
        <v>209</v>
      </c>
      <c r="AW67" s="10"/>
      <c r="AX67" s="10">
        <f t="shared" si="9"/>
        <v>209</v>
      </c>
      <c r="AY67" s="10"/>
      <c r="AZ67" s="10">
        <f t="shared" si="10"/>
        <v>209</v>
      </c>
    </row>
    <row r="68" spans="1:52" ht="15">
      <c r="A68" s="398"/>
      <c r="B68" s="390"/>
      <c r="C68" s="423">
        <v>4740</v>
      </c>
      <c r="D68" s="406" t="s">
        <v>555</v>
      </c>
      <c r="E68" s="371"/>
      <c r="F68" s="371"/>
      <c r="G68" s="371"/>
      <c r="H68" s="371"/>
      <c r="I68" s="371"/>
      <c r="J68" s="371"/>
      <c r="K68" s="371"/>
      <c r="L68" s="371"/>
      <c r="M68" s="371"/>
      <c r="N68" s="371"/>
      <c r="O68" s="371"/>
      <c r="P68" s="371"/>
      <c r="Q68" s="371"/>
      <c r="R68" s="371"/>
      <c r="S68" s="371"/>
      <c r="T68" s="371"/>
      <c r="U68" s="371"/>
      <c r="V68" s="371"/>
      <c r="W68" s="371"/>
      <c r="X68" s="371"/>
      <c r="Y68" s="371"/>
      <c r="Z68" s="371"/>
      <c r="AA68" s="400">
        <v>300</v>
      </c>
      <c r="AE68" s="10"/>
      <c r="AF68" s="10">
        <f t="shared" si="0"/>
        <v>300</v>
      </c>
      <c r="AG68" s="90"/>
      <c r="AH68" s="10">
        <f t="shared" si="1"/>
        <v>300</v>
      </c>
      <c r="AI68" s="10"/>
      <c r="AJ68" s="10">
        <f t="shared" si="2"/>
        <v>300</v>
      </c>
      <c r="AK68" s="10"/>
      <c r="AL68" s="10">
        <f t="shared" si="3"/>
        <v>300</v>
      </c>
      <c r="AM68" s="10"/>
      <c r="AN68" s="10">
        <f t="shared" si="4"/>
        <v>300</v>
      </c>
      <c r="AO68" s="10">
        <v>-245</v>
      </c>
      <c r="AP68" s="102">
        <f t="shared" si="5"/>
        <v>55</v>
      </c>
      <c r="AQ68" s="10"/>
      <c r="AR68" s="10">
        <f t="shared" si="6"/>
        <v>55</v>
      </c>
      <c r="AS68" s="10"/>
      <c r="AT68" s="10">
        <f t="shared" si="7"/>
        <v>55</v>
      </c>
      <c r="AU68" s="10"/>
      <c r="AV68" s="10">
        <f t="shared" si="8"/>
        <v>55</v>
      </c>
      <c r="AW68" s="10"/>
      <c r="AX68" s="10">
        <f t="shared" si="9"/>
        <v>55</v>
      </c>
      <c r="AY68" s="10"/>
      <c r="AZ68" s="10">
        <f t="shared" si="10"/>
        <v>55</v>
      </c>
    </row>
    <row r="69" spans="1:52" ht="15">
      <c r="A69" s="398"/>
      <c r="B69" s="392"/>
      <c r="C69" s="423">
        <v>4750</v>
      </c>
      <c r="D69" s="372" t="s">
        <v>556</v>
      </c>
      <c r="E69" s="371"/>
      <c r="F69" s="371"/>
      <c r="G69" s="371"/>
      <c r="H69" s="371"/>
      <c r="I69" s="371"/>
      <c r="J69" s="371"/>
      <c r="K69" s="371"/>
      <c r="L69" s="371"/>
      <c r="M69" s="371"/>
      <c r="N69" s="371"/>
      <c r="O69" s="371"/>
      <c r="P69" s="371"/>
      <c r="Q69" s="371"/>
      <c r="R69" s="371"/>
      <c r="S69" s="371"/>
      <c r="T69" s="371"/>
      <c r="U69" s="371"/>
      <c r="V69" s="371"/>
      <c r="W69" s="371"/>
      <c r="X69" s="371"/>
      <c r="Y69" s="371"/>
      <c r="Z69" s="371"/>
      <c r="AA69" s="400"/>
      <c r="AE69" s="10"/>
      <c r="AF69" s="10"/>
      <c r="AG69" s="90"/>
      <c r="AH69" s="10"/>
      <c r="AI69" s="10"/>
      <c r="AJ69" s="10"/>
      <c r="AK69" s="10"/>
      <c r="AL69" s="10"/>
      <c r="AM69" s="10"/>
      <c r="AN69" s="10">
        <v>0</v>
      </c>
      <c r="AO69" s="10">
        <v>213</v>
      </c>
      <c r="AP69" s="135">
        <f t="shared" si="5"/>
        <v>213</v>
      </c>
      <c r="AQ69" s="10"/>
      <c r="AR69" s="10">
        <f t="shared" si="6"/>
        <v>213</v>
      </c>
      <c r="AS69" s="10"/>
      <c r="AT69" s="10">
        <f t="shared" si="7"/>
        <v>213</v>
      </c>
      <c r="AU69" s="10"/>
      <c r="AV69" s="10">
        <f t="shared" si="8"/>
        <v>213</v>
      </c>
      <c r="AW69" s="10"/>
      <c r="AX69" s="10">
        <f t="shared" si="9"/>
        <v>213</v>
      </c>
      <c r="AY69" s="10"/>
      <c r="AZ69" s="10">
        <f t="shared" si="10"/>
        <v>213</v>
      </c>
    </row>
    <row r="70" spans="1:52" ht="15.75">
      <c r="A70" s="936"/>
      <c r="B70" s="904"/>
      <c r="C70" s="904"/>
      <c r="D70" s="843"/>
      <c r="E70" s="384">
        <v>22000</v>
      </c>
      <c r="F70" s="383"/>
      <c r="G70" s="384">
        <f>E70+F70</f>
        <v>22000</v>
      </c>
      <c r="H70" s="383"/>
      <c r="I70" s="46">
        <f>SUM(I64:I67)</f>
        <v>500</v>
      </c>
      <c r="J70" s="384">
        <f>SUM(J64:J67)</f>
        <v>0</v>
      </c>
      <c r="K70" s="46">
        <f>SUM(K64:K67)</f>
        <v>500</v>
      </c>
      <c r="L70" s="46">
        <f>SUM(L64:L67)</f>
        <v>0</v>
      </c>
      <c r="M70" s="46">
        <f>SUM(M64:M67)</f>
        <v>500</v>
      </c>
      <c r="N70" s="383">
        <v>0</v>
      </c>
      <c r="O70" s="46">
        <f>SUM(O63:O67)</f>
        <v>2450</v>
      </c>
      <c r="P70" s="46">
        <f>SUM(P63:P67)</f>
        <v>9000</v>
      </c>
      <c r="Q70" s="46">
        <f>SUM(Q63:Q67)</f>
        <v>11450</v>
      </c>
      <c r="R70" s="46"/>
      <c r="S70" s="46">
        <f>SUM(S63:S67)</f>
        <v>11450</v>
      </c>
      <c r="T70" s="46">
        <f>SUM(T63:T67)</f>
        <v>106</v>
      </c>
      <c r="U70" s="46">
        <f>SUM(U63:U67)</f>
        <v>11556</v>
      </c>
      <c r="V70" s="46"/>
      <c r="W70" s="46">
        <f>SUM(W63:W67)</f>
        <v>11556</v>
      </c>
      <c r="X70" s="46">
        <f>SUM(X63:X67)</f>
        <v>-844</v>
      </c>
      <c r="Y70" s="97">
        <f t="shared" si="11"/>
        <v>10712</v>
      </c>
      <c r="Z70" s="385"/>
      <c r="AA70" s="46">
        <f>SUM(AA63:AA68)</f>
        <v>20000</v>
      </c>
      <c r="AE70" s="20"/>
      <c r="AF70" s="20">
        <f t="shared" si="0"/>
        <v>20000</v>
      </c>
      <c r="AG70" s="20"/>
      <c r="AH70" s="20">
        <f t="shared" si="1"/>
        <v>20000</v>
      </c>
      <c r="AI70" s="20"/>
      <c r="AJ70" s="20">
        <f t="shared" si="2"/>
        <v>20000</v>
      </c>
      <c r="AK70" s="20"/>
      <c r="AL70" s="20">
        <f t="shared" si="3"/>
        <v>20000</v>
      </c>
      <c r="AM70" s="20"/>
      <c r="AN70" s="20">
        <f t="shared" si="4"/>
        <v>20000</v>
      </c>
      <c r="AO70" s="20">
        <f>SUM(AO61:AO69)</f>
        <v>0</v>
      </c>
      <c r="AP70" s="20">
        <f t="shared" si="5"/>
        <v>20000</v>
      </c>
      <c r="AQ70" s="20">
        <f>SUM(AQ61:AQ69)</f>
        <v>-68</v>
      </c>
      <c r="AR70" s="20">
        <f t="shared" si="6"/>
        <v>19932</v>
      </c>
      <c r="AS70" s="20">
        <f>SUM(AS61:AS69)</f>
        <v>909</v>
      </c>
      <c r="AT70" s="20">
        <f t="shared" si="7"/>
        <v>20841</v>
      </c>
      <c r="AU70" s="20">
        <f>SUM(AU61:AU69)</f>
        <v>-1818</v>
      </c>
      <c r="AV70" s="20">
        <f>SUM(AV61:AV69)</f>
        <v>19023</v>
      </c>
      <c r="AW70" s="20"/>
      <c r="AX70" s="20">
        <f t="shared" si="9"/>
        <v>19023</v>
      </c>
      <c r="AY70" s="20"/>
      <c r="AZ70" s="20">
        <f t="shared" si="10"/>
        <v>19023</v>
      </c>
    </row>
    <row r="71" spans="1:52" ht="15.75">
      <c r="A71" s="930" t="s">
        <v>115</v>
      </c>
      <c r="B71" s="937"/>
      <c r="C71" s="937"/>
      <c r="D71" s="938"/>
      <c r="E71" s="384">
        <v>148816</v>
      </c>
      <c r="F71" s="383"/>
      <c r="G71" s="384">
        <f>E71+F71</f>
        <v>148816</v>
      </c>
      <c r="H71" s="383"/>
      <c r="I71" s="46">
        <f>I70+I60</f>
        <v>127316</v>
      </c>
      <c r="J71" s="384">
        <f>J70+J60</f>
        <v>-6992</v>
      </c>
      <c r="K71" s="46">
        <f>K70+K60</f>
        <v>120324</v>
      </c>
      <c r="L71" s="46">
        <f>L70+L60</f>
        <v>0</v>
      </c>
      <c r="M71" s="46">
        <f>M70+M60</f>
        <v>120324</v>
      </c>
      <c r="N71" s="383">
        <v>0</v>
      </c>
      <c r="O71" s="46">
        <f>O70+O60</f>
        <v>128045</v>
      </c>
      <c r="P71" s="46">
        <f>P70+P60</f>
        <v>9000</v>
      </c>
      <c r="Q71" s="46">
        <f>Q70+Q60</f>
        <v>137045</v>
      </c>
      <c r="R71" s="46"/>
      <c r="S71" s="46">
        <f aca="true" t="shared" si="18" ref="S71:Y71">S70+S60</f>
        <v>137045</v>
      </c>
      <c r="T71" s="46">
        <f t="shared" si="18"/>
        <v>106</v>
      </c>
      <c r="U71" s="46">
        <f t="shared" si="18"/>
        <v>137151</v>
      </c>
      <c r="V71" s="46">
        <f t="shared" si="18"/>
        <v>0</v>
      </c>
      <c r="W71" s="46">
        <f t="shared" si="18"/>
        <v>137151</v>
      </c>
      <c r="X71" s="46">
        <f t="shared" si="18"/>
        <v>-844</v>
      </c>
      <c r="Y71" s="384">
        <f t="shared" si="18"/>
        <v>136307</v>
      </c>
      <c r="Z71" s="385"/>
      <c r="AA71" s="46">
        <f>AA60+AA70</f>
        <v>150802</v>
      </c>
      <c r="AE71" s="20"/>
      <c r="AF71" s="20">
        <f t="shared" si="0"/>
        <v>150802</v>
      </c>
      <c r="AG71" s="20"/>
      <c r="AH71" s="20">
        <f t="shared" si="1"/>
        <v>150802</v>
      </c>
      <c r="AI71" s="20"/>
      <c r="AJ71" s="20">
        <f t="shared" si="2"/>
        <v>150802</v>
      </c>
      <c r="AK71" s="20"/>
      <c r="AL71" s="20">
        <f t="shared" si="3"/>
        <v>150802</v>
      </c>
      <c r="AM71" s="20"/>
      <c r="AN71" s="20">
        <f t="shared" si="4"/>
        <v>150802</v>
      </c>
      <c r="AO71" s="20">
        <f>AO70+AO60</f>
        <v>40000</v>
      </c>
      <c r="AP71" s="20">
        <f>AP70+AP60</f>
        <v>190802</v>
      </c>
      <c r="AQ71" s="20"/>
      <c r="AR71" s="20">
        <f t="shared" si="6"/>
        <v>190802</v>
      </c>
      <c r="AS71" s="20">
        <f>AS70+AS60</f>
        <v>44909</v>
      </c>
      <c r="AT71" s="20">
        <f t="shared" si="7"/>
        <v>235711</v>
      </c>
      <c r="AU71" s="20">
        <f>AU70+AU60</f>
        <v>-1818</v>
      </c>
      <c r="AV71" s="20">
        <f t="shared" si="8"/>
        <v>233893</v>
      </c>
      <c r="AW71" s="20"/>
      <c r="AX71" s="20">
        <f t="shared" si="9"/>
        <v>233893</v>
      </c>
      <c r="AY71" s="20"/>
      <c r="AZ71" s="20">
        <f t="shared" si="10"/>
        <v>233893</v>
      </c>
    </row>
    <row r="72" spans="1:52" ht="15" customHeight="1" hidden="1">
      <c r="A72" s="372"/>
      <c r="B72" s="390"/>
      <c r="C72" s="390">
        <v>3030</v>
      </c>
      <c r="D72" s="372" t="s">
        <v>559</v>
      </c>
      <c r="E72" s="10">
        <v>0</v>
      </c>
      <c r="F72" s="10">
        <v>4320</v>
      </c>
      <c r="G72" s="10">
        <f>E72+F72</f>
        <v>4320</v>
      </c>
      <c r="H72" s="139">
        <v>1393</v>
      </c>
      <c r="I72" s="10">
        <f>G72+H72</f>
        <v>5713</v>
      </c>
      <c r="J72" s="139">
        <v>-5713</v>
      </c>
      <c r="K72" s="10">
        <f>I72+J72</f>
        <v>0</v>
      </c>
      <c r="L72" s="10"/>
      <c r="M72" s="10">
        <f>K72+L72</f>
        <v>0</v>
      </c>
      <c r="N72" s="371"/>
      <c r="O72" s="10"/>
      <c r="P72" s="379"/>
      <c r="Q72" s="10">
        <f>O72+P72</f>
        <v>0</v>
      </c>
      <c r="R72" s="379"/>
      <c r="S72" s="10">
        <f>Q72+R72</f>
        <v>0</v>
      </c>
      <c r="T72" s="379"/>
      <c r="U72" s="10">
        <f>S72+T72</f>
        <v>0</v>
      </c>
      <c r="V72" s="379"/>
      <c r="W72" s="10">
        <f>U72+V72</f>
        <v>0</v>
      </c>
      <c r="X72" s="372"/>
      <c r="Y72" s="379">
        <f t="shared" si="11"/>
        <v>0</v>
      </c>
      <c r="Z72" s="372"/>
      <c r="AA72" s="25">
        <f>Y72+Z72</f>
        <v>0</v>
      </c>
      <c r="AE72" s="10"/>
      <c r="AF72" s="10">
        <f t="shared" si="0"/>
        <v>0</v>
      </c>
      <c r="AG72" s="90"/>
      <c r="AH72" s="10">
        <f t="shared" si="1"/>
        <v>0</v>
      </c>
      <c r="AI72" s="10"/>
      <c r="AJ72" s="10">
        <f t="shared" si="2"/>
        <v>0</v>
      </c>
      <c r="AK72" s="10"/>
      <c r="AL72" s="10">
        <f t="shared" si="3"/>
        <v>0</v>
      </c>
      <c r="AM72" s="10"/>
      <c r="AN72" s="10">
        <f t="shared" si="4"/>
        <v>0</v>
      </c>
      <c r="AO72" s="10"/>
      <c r="AP72" s="10">
        <f t="shared" si="5"/>
        <v>0</v>
      </c>
      <c r="AQ72" s="10"/>
      <c r="AR72" s="10">
        <f t="shared" si="6"/>
        <v>0</v>
      </c>
      <c r="AS72" s="10"/>
      <c r="AT72" s="10">
        <f t="shared" si="7"/>
        <v>0</v>
      </c>
      <c r="AU72" s="10"/>
      <c r="AV72" s="10">
        <f t="shared" si="8"/>
        <v>0</v>
      </c>
      <c r="AW72" s="10"/>
      <c r="AX72" s="10">
        <f t="shared" si="9"/>
        <v>0</v>
      </c>
      <c r="AY72" s="10"/>
      <c r="AZ72" s="10">
        <f t="shared" si="10"/>
        <v>0</v>
      </c>
    </row>
    <row r="73" spans="1:52" ht="15">
      <c r="A73" s="394">
        <v>754</v>
      </c>
      <c r="B73" s="394">
        <v>75411</v>
      </c>
      <c r="C73" s="395">
        <v>3070</v>
      </c>
      <c r="D73" s="374" t="s">
        <v>560</v>
      </c>
      <c r="E73" s="49"/>
      <c r="F73" s="9"/>
      <c r="G73" s="9"/>
      <c r="H73" s="424"/>
      <c r="I73" s="9"/>
      <c r="J73" s="424"/>
      <c r="K73" s="9"/>
      <c r="L73" s="9"/>
      <c r="M73" s="9"/>
      <c r="N73" s="425"/>
      <c r="O73" s="9"/>
      <c r="P73" s="397">
        <v>165000</v>
      </c>
      <c r="Q73" s="9">
        <f>O73+P73</f>
        <v>165000</v>
      </c>
      <c r="R73" s="397"/>
      <c r="S73" s="9">
        <f>Q73+R73</f>
        <v>165000</v>
      </c>
      <c r="T73" s="397">
        <v>2000</v>
      </c>
      <c r="U73" s="9">
        <f>S73+T73</f>
        <v>167000</v>
      </c>
      <c r="V73" s="397">
        <v>-923</v>
      </c>
      <c r="W73" s="9">
        <f>U73+V73</f>
        <v>166077</v>
      </c>
      <c r="X73" s="9">
        <v>-45000</v>
      </c>
      <c r="Y73" s="397">
        <f t="shared" si="11"/>
        <v>121077</v>
      </c>
      <c r="Z73" s="373"/>
      <c r="AA73" s="426">
        <v>100740</v>
      </c>
      <c r="AE73" s="10">
        <v>-15000</v>
      </c>
      <c r="AF73" s="10">
        <f t="shared" si="0"/>
        <v>85740</v>
      </c>
      <c r="AG73" s="90"/>
      <c r="AH73" s="10">
        <f t="shared" si="1"/>
        <v>85740</v>
      </c>
      <c r="AI73" s="10"/>
      <c r="AJ73" s="10">
        <f t="shared" si="2"/>
        <v>85740</v>
      </c>
      <c r="AK73" s="10">
        <v>40000</v>
      </c>
      <c r="AL73" s="10">
        <f t="shared" si="3"/>
        <v>125740</v>
      </c>
      <c r="AM73" s="10"/>
      <c r="AN73" s="10">
        <f t="shared" si="4"/>
        <v>125740</v>
      </c>
      <c r="AO73" s="10"/>
      <c r="AP73" s="10">
        <f t="shared" si="5"/>
        <v>125740</v>
      </c>
      <c r="AQ73" s="10"/>
      <c r="AR73" s="10">
        <f t="shared" si="6"/>
        <v>125740</v>
      </c>
      <c r="AS73" s="10">
        <v>14000</v>
      </c>
      <c r="AT73" s="10">
        <f t="shared" si="7"/>
        <v>139740</v>
      </c>
      <c r="AU73" s="10">
        <v>18807</v>
      </c>
      <c r="AV73" s="10">
        <f>AT73+AU73</f>
        <v>158547</v>
      </c>
      <c r="AW73" s="10">
        <v>7647</v>
      </c>
      <c r="AX73" s="10">
        <f t="shared" si="9"/>
        <v>166194</v>
      </c>
      <c r="AY73" s="10"/>
      <c r="AZ73" s="10">
        <f t="shared" si="10"/>
        <v>166194</v>
      </c>
    </row>
    <row r="74" spans="1:52" ht="15">
      <c r="A74" s="390"/>
      <c r="B74" s="390"/>
      <c r="C74" s="398">
        <v>4020</v>
      </c>
      <c r="D74" s="372" t="s">
        <v>548</v>
      </c>
      <c r="E74" s="42"/>
      <c r="F74" s="10"/>
      <c r="G74" s="10"/>
      <c r="H74" s="139"/>
      <c r="I74" s="10"/>
      <c r="J74" s="139"/>
      <c r="K74" s="10"/>
      <c r="L74" s="10"/>
      <c r="M74" s="10"/>
      <c r="N74" s="371"/>
      <c r="O74" s="10"/>
      <c r="P74" s="379"/>
      <c r="Q74" s="10"/>
      <c r="R74" s="379"/>
      <c r="S74" s="10"/>
      <c r="T74" s="379"/>
      <c r="U74" s="10"/>
      <c r="V74" s="379"/>
      <c r="W74" s="10"/>
      <c r="X74" s="10"/>
      <c r="Y74" s="379"/>
      <c r="Z74" s="373"/>
      <c r="AA74" s="107">
        <v>71234</v>
      </c>
      <c r="AE74" s="10"/>
      <c r="AF74" s="10">
        <f t="shared" si="0"/>
        <v>71234</v>
      </c>
      <c r="AG74" s="90"/>
      <c r="AH74" s="10">
        <f t="shared" si="1"/>
        <v>71234</v>
      </c>
      <c r="AI74" s="10"/>
      <c r="AJ74" s="10">
        <f t="shared" si="2"/>
        <v>71234</v>
      </c>
      <c r="AK74" s="10">
        <v>136</v>
      </c>
      <c r="AL74" s="10">
        <f t="shared" si="3"/>
        <v>71370</v>
      </c>
      <c r="AM74" s="10"/>
      <c r="AN74" s="10">
        <f t="shared" si="4"/>
        <v>71370</v>
      </c>
      <c r="AO74" s="10"/>
      <c r="AP74" s="10">
        <f t="shared" si="5"/>
        <v>71370</v>
      </c>
      <c r="AQ74" s="10">
        <v>1434</v>
      </c>
      <c r="AR74" s="10">
        <f t="shared" si="6"/>
        <v>72804</v>
      </c>
      <c r="AS74" s="10">
        <v>2106</v>
      </c>
      <c r="AT74" s="10">
        <f t="shared" si="7"/>
        <v>74910</v>
      </c>
      <c r="AU74" s="10"/>
      <c r="AV74" s="10">
        <f aca="true" t="shared" si="19" ref="AV74:AV106">AT74+AU74</f>
        <v>74910</v>
      </c>
      <c r="AW74" s="10"/>
      <c r="AX74" s="10">
        <f t="shared" si="9"/>
        <v>74910</v>
      </c>
      <c r="AY74" s="10">
        <v>10561</v>
      </c>
      <c r="AZ74" s="10">
        <f t="shared" si="10"/>
        <v>85471</v>
      </c>
    </row>
    <row r="75" spans="1:52" ht="15">
      <c r="A75" s="390"/>
      <c r="B75" s="390"/>
      <c r="C75" s="398">
        <v>4040</v>
      </c>
      <c r="D75" s="372" t="s">
        <v>549</v>
      </c>
      <c r="E75" s="42"/>
      <c r="F75" s="10"/>
      <c r="G75" s="10"/>
      <c r="H75" s="139"/>
      <c r="I75" s="10"/>
      <c r="J75" s="139"/>
      <c r="K75" s="10"/>
      <c r="L75" s="10"/>
      <c r="M75" s="10"/>
      <c r="N75" s="371"/>
      <c r="O75" s="10"/>
      <c r="P75" s="379"/>
      <c r="Q75" s="10"/>
      <c r="R75" s="379"/>
      <c r="S75" s="10"/>
      <c r="T75" s="379"/>
      <c r="U75" s="10"/>
      <c r="V75" s="379"/>
      <c r="W75" s="10"/>
      <c r="X75" s="10"/>
      <c r="Y75" s="379"/>
      <c r="Z75" s="373"/>
      <c r="AA75" s="107">
        <v>1534</v>
      </c>
      <c r="AE75" s="10"/>
      <c r="AF75" s="10">
        <f t="shared" si="0"/>
        <v>1534</v>
      </c>
      <c r="AG75" s="90"/>
      <c r="AH75" s="10">
        <f t="shared" si="1"/>
        <v>1534</v>
      </c>
      <c r="AI75" s="10"/>
      <c r="AJ75" s="10">
        <f t="shared" si="2"/>
        <v>1534</v>
      </c>
      <c r="AK75" s="10">
        <v>-136</v>
      </c>
      <c r="AL75" s="10">
        <f t="shared" si="3"/>
        <v>1398</v>
      </c>
      <c r="AM75" s="10"/>
      <c r="AN75" s="10">
        <f t="shared" si="4"/>
        <v>1398</v>
      </c>
      <c r="AO75" s="10"/>
      <c r="AP75" s="10">
        <f t="shared" si="5"/>
        <v>1398</v>
      </c>
      <c r="AQ75" s="10"/>
      <c r="AR75" s="10">
        <f t="shared" si="6"/>
        <v>1398</v>
      </c>
      <c r="AS75" s="10"/>
      <c r="AT75" s="10">
        <f t="shared" si="7"/>
        <v>1398</v>
      </c>
      <c r="AU75" s="10"/>
      <c r="AV75" s="10">
        <f t="shared" si="19"/>
        <v>1398</v>
      </c>
      <c r="AW75" s="10"/>
      <c r="AX75" s="10">
        <f t="shared" si="9"/>
        <v>1398</v>
      </c>
      <c r="AY75" s="10"/>
      <c r="AZ75" s="10">
        <f t="shared" si="10"/>
        <v>1398</v>
      </c>
    </row>
    <row r="76" spans="1:52" ht="15">
      <c r="A76" s="372"/>
      <c r="B76" s="372"/>
      <c r="C76" s="398">
        <v>4050</v>
      </c>
      <c r="D76" s="372" t="s">
        <v>360</v>
      </c>
      <c r="E76" s="42">
        <v>1145000</v>
      </c>
      <c r="F76" s="10">
        <v>11424</v>
      </c>
      <c r="G76" s="10">
        <f>E76+F76</f>
        <v>1156424</v>
      </c>
      <c r="H76" s="139">
        <v>-10000</v>
      </c>
      <c r="I76" s="10">
        <f>G76+H76</f>
        <v>1146424</v>
      </c>
      <c r="J76" s="139">
        <v>141120</v>
      </c>
      <c r="K76" s="10">
        <f>I76+J76</f>
        <v>1287544</v>
      </c>
      <c r="L76" s="10">
        <v>-22914</v>
      </c>
      <c r="M76" s="10">
        <f>K76+L76</f>
        <v>1264630</v>
      </c>
      <c r="N76" s="371"/>
      <c r="O76" s="10">
        <v>1420736</v>
      </c>
      <c r="P76" s="379">
        <v>-2216</v>
      </c>
      <c r="Q76" s="10">
        <f aca="true" t="shared" si="20" ref="Q76:Q104">O76+P76</f>
        <v>1418520</v>
      </c>
      <c r="R76" s="379"/>
      <c r="S76" s="10">
        <f aca="true" t="shared" si="21" ref="S76:S104">Q76+R76</f>
        <v>1418520</v>
      </c>
      <c r="T76" s="379">
        <v>19000</v>
      </c>
      <c r="U76" s="10">
        <f aca="true" t="shared" si="22" ref="U76:U104">S76+T76</f>
        <v>1437520</v>
      </c>
      <c r="V76" s="379"/>
      <c r="W76" s="10">
        <f aca="true" t="shared" si="23" ref="W76:W104">U76+V76</f>
        <v>1437520</v>
      </c>
      <c r="X76" s="10"/>
      <c r="Y76" s="379">
        <f t="shared" si="11"/>
        <v>1437520</v>
      </c>
      <c r="Z76" s="373"/>
      <c r="AA76" s="107">
        <v>2240053</v>
      </c>
      <c r="AE76" s="10"/>
      <c r="AF76" s="10">
        <f t="shared" si="0"/>
        <v>2240053</v>
      </c>
      <c r="AG76" s="90"/>
      <c r="AH76" s="10">
        <f t="shared" si="1"/>
        <v>2240053</v>
      </c>
      <c r="AI76" s="10"/>
      <c r="AJ76" s="10">
        <f t="shared" si="2"/>
        <v>2240053</v>
      </c>
      <c r="AK76" s="10"/>
      <c r="AL76" s="10">
        <f t="shared" si="3"/>
        <v>2240053</v>
      </c>
      <c r="AM76" s="10">
        <v>-159264</v>
      </c>
      <c r="AN76" s="10">
        <f t="shared" si="4"/>
        <v>2080789</v>
      </c>
      <c r="AO76" s="10"/>
      <c r="AP76" s="10">
        <f t="shared" si="5"/>
        <v>2080789</v>
      </c>
      <c r="AQ76" s="10"/>
      <c r="AR76" s="10">
        <f t="shared" si="6"/>
        <v>2080789</v>
      </c>
      <c r="AS76" s="10"/>
      <c r="AT76" s="10">
        <f t="shared" si="7"/>
        <v>2080789</v>
      </c>
      <c r="AU76" s="10"/>
      <c r="AV76" s="10">
        <f t="shared" si="19"/>
        <v>2080789</v>
      </c>
      <c r="AW76" s="10"/>
      <c r="AX76" s="10">
        <f t="shared" si="9"/>
        <v>2080789</v>
      </c>
      <c r="AY76" s="10">
        <v>20000</v>
      </c>
      <c r="AZ76" s="10">
        <f t="shared" si="10"/>
        <v>2100789</v>
      </c>
    </row>
    <row r="77" spans="1:52" ht="15">
      <c r="A77" s="372"/>
      <c r="B77" s="372"/>
      <c r="C77" s="398">
        <v>4060</v>
      </c>
      <c r="D77" s="372" t="s">
        <v>561</v>
      </c>
      <c r="E77" s="42">
        <v>25000</v>
      </c>
      <c r="F77" s="10">
        <v>2665</v>
      </c>
      <c r="G77" s="10">
        <f>E77+F77</f>
        <v>27665</v>
      </c>
      <c r="H77" s="139">
        <v>-17550</v>
      </c>
      <c r="I77" s="10">
        <f>G77+H77</f>
        <v>10115</v>
      </c>
      <c r="J77" s="371"/>
      <c r="K77" s="10">
        <f>I77+J77</f>
        <v>10115</v>
      </c>
      <c r="L77" s="10">
        <v>-322</v>
      </c>
      <c r="M77" s="10">
        <f>K77+L77</f>
        <v>9793</v>
      </c>
      <c r="N77" s="371"/>
      <c r="O77" s="10">
        <v>5994</v>
      </c>
      <c r="P77" s="379">
        <v>3304</v>
      </c>
      <c r="Q77" s="10">
        <f t="shared" si="20"/>
        <v>9298</v>
      </c>
      <c r="R77" s="379"/>
      <c r="S77" s="10">
        <f t="shared" si="21"/>
        <v>9298</v>
      </c>
      <c r="T77" s="379">
        <v>11569</v>
      </c>
      <c r="U77" s="10">
        <f t="shared" si="22"/>
        <v>20867</v>
      </c>
      <c r="V77" s="379"/>
      <c r="W77" s="10">
        <f t="shared" si="23"/>
        <v>20867</v>
      </c>
      <c r="X77" s="10">
        <v>2500</v>
      </c>
      <c r="Y77" s="379">
        <f t="shared" si="11"/>
        <v>23367</v>
      </c>
      <c r="Z77" s="373"/>
      <c r="AA77" s="107">
        <v>79522</v>
      </c>
      <c r="AE77" s="10"/>
      <c r="AF77" s="10">
        <f t="shared" si="0"/>
        <v>79522</v>
      </c>
      <c r="AG77" s="90"/>
      <c r="AH77" s="10">
        <f t="shared" si="1"/>
        <v>79522</v>
      </c>
      <c r="AI77" s="10"/>
      <c r="AJ77" s="10">
        <f t="shared" si="2"/>
        <v>79522</v>
      </c>
      <c r="AK77" s="10">
        <v>32478</v>
      </c>
      <c r="AL77" s="10">
        <f t="shared" si="3"/>
        <v>112000</v>
      </c>
      <c r="AM77" s="10">
        <v>159264</v>
      </c>
      <c r="AN77" s="10">
        <f t="shared" si="4"/>
        <v>271264</v>
      </c>
      <c r="AO77" s="10">
        <v>50401</v>
      </c>
      <c r="AP77" s="10">
        <f t="shared" si="5"/>
        <v>321665</v>
      </c>
      <c r="AQ77" s="10">
        <v>11551</v>
      </c>
      <c r="AR77" s="10">
        <f t="shared" si="6"/>
        <v>333216</v>
      </c>
      <c r="AS77" s="10"/>
      <c r="AT77" s="10">
        <f t="shared" si="7"/>
        <v>333216</v>
      </c>
      <c r="AU77" s="10"/>
      <c r="AV77" s="10">
        <f t="shared" si="19"/>
        <v>333216</v>
      </c>
      <c r="AW77" s="10">
        <v>-3899</v>
      </c>
      <c r="AX77" s="10">
        <f t="shared" si="9"/>
        <v>329317</v>
      </c>
      <c r="AY77" s="10">
        <v>-28592</v>
      </c>
      <c r="AZ77" s="10">
        <f t="shared" si="10"/>
        <v>300725</v>
      </c>
    </row>
    <row r="78" spans="1:52" ht="15">
      <c r="A78" s="372"/>
      <c r="B78" s="372"/>
      <c r="C78" s="398">
        <v>4070</v>
      </c>
      <c r="D78" s="372" t="s">
        <v>362</v>
      </c>
      <c r="E78" s="42">
        <v>84000</v>
      </c>
      <c r="F78" s="10">
        <v>11647</v>
      </c>
      <c r="G78" s="10">
        <f>E78+F78</f>
        <v>95647</v>
      </c>
      <c r="H78" s="139">
        <v>-8042</v>
      </c>
      <c r="I78" s="10">
        <f>G78+H78</f>
        <v>87605</v>
      </c>
      <c r="J78" s="371"/>
      <c r="K78" s="10">
        <f>I78+J78</f>
        <v>87605</v>
      </c>
      <c r="L78" s="10"/>
      <c r="M78" s="10">
        <f>K78+L78</f>
        <v>87605</v>
      </c>
      <c r="N78" s="371"/>
      <c r="O78" s="10">
        <v>121967</v>
      </c>
      <c r="P78" s="379"/>
      <c r="Q78" s="10">
        <f t="shared" si="20"/>
        <v>121967</v>
      </c>
      <c r="R78" s="379"/>
      <c r="S78" s="10">
        <f t="shared" si="21"/>
        <v>121967</v>
      </c>
      <c r="T78" s="379">
        <v>-13557</v>
      </c>
      <c r="U78" s="10">
        <f t="shared" si="22"/>
        <v>108410</v>
      </c>
      <c r="V78" s="379"/>
      <c r="W78" s="10">
        <f t="shared" si="23"/>
        <v>108410</v>
      </c>
      <c r="X78" s="10"/>
      <c r="Y78" s="379">
        <f t="shared" si="11"/>
        <v>108410</v>
      </c>
      <c r="Z78" s="373"/>
      <c r="AA78" s="107">
        <v>186596</v>
      </c>
      <c r="AE78" s="10"/>
      <c r="AF78" s="10">
        <f t="shared" si="0"/>
        <v>186596</v>
      </c>
      <c r="AG78" s="90"/>
      <c r="AH78" s="10">
        <f t="shared" si="1"/>
        <v>186596</v>
      </c>
      <c r="AI78" s="10"/>
      <c r="AJ78" s="10">
        <f t="shared" si="2"/>
        <v>186596</v>
      </c>
      <c r="AK78" s="10"/>
      <c r="AL78" s="10">
        <f t="shared" si="3"/>
        <v>186596</v>
      </c>
      <c r="AM78" s="10"/>
      <c r="AN78" s="10">
        <f t="shared" si="4"/>
        <v>186596</v>
      </c>
      <c r="AO78" s="10"/>
      <c r="AP78" s="10">
        <f t="shared" si="5"/>
        <v>186596</v>
      </c>
      <c r="AQ78" s="10"/>
      <c r="AR78" s="10">
        <f t="shared" si="6"/>
        <v>186596</v>
      </c>
      <c r="AS78" s="10">
        <v>-25000</v>
      </c>
      <c r="AT78" s="10">
        <f t="shared" si="7"/>
        <v>161596</v>
      </c>
      <c r="AU78" s="10">
        <v>-9246</v>
      </c>
      <c r="AV78" s="10">
        <f t="shared" si="19"/>
        <v>152350</v>
      </c>
      <c r="AW78" s="10"/>
      <c r="AX78" s="10">
        <f t="shared" si="9"/>
        <v>152350</v>
      </c>
      <c r="AY78" s="10"/>
      <c r="AZ78" s="10">
        <f t="shared" si="10"/>
        <v>152350</v>
      </c>
    </row>
    <row r="79" spans="1:52" ht="15">
      <c r="A79" s="372"/>
      <c r="B79" s="372"/>
      <c r="C79" s="398">
        <v>4080</v>
      </c>
      <c r="D79" s="372" t="s">
        <v>562</v>
      </c>
      <c r="E79" s="42">
        <v>0</v>
      </c>
      <c r="F79" s="10">
        <v>5228</v>
      </c>
      <c r="G79" s="10">
        <f>E79+F79</f>
        <v>5228</v>
      </c>
      <c r="H79" s="371"/>
      <c r="I79" s="10">
        <f>G79+H79</f>
        <v>5228</v>
      </c>
      <c r="J79" s="371"/>
      <c r="K79" s="10">
        <f>I79+J79</f>
        <v>5228</v>
      </c>
      <c r="L79" s="10"/>
      <c r="M79" s="10">
        <f>K79+L79</f>
        <v>5228</v>
      </c>
      <c r="N79" s="371"/>
      <c r="O79" s="10">
        <v>13290</v>
      </c>
      <c r="P79" s="379">
        <v>19500</v>
      </c>
      <c r="Q79" s="10">
        <f t="shared" si="20"/>
        <v>32790</v>
      </c>
      <c r="R79" s="379"/>
      <c r="S79" s="10">
        <f t="shared" si="21"/>
        <v>32790</v>
      </c>
      <c r="T79" s="379">
        <v>16290</v>
      </c>
      <c r="U79" s="10">
        <f t="shared" si="22"/>
        <v>49080</v>
      </c>
      <c r="V79" s="379"/>
      <c r="W79" s="10">
        <f t="shared" si="23"/>
        <v>49080</v>
      </c>
      <c r="X79" s="10">
        <v>15414</v>
      </c>
      <c r="Y79" s="379">
        <f t="shared" si="11"/>
        <v>64494</v>
      </c>
      <c r="Z79" s="373"/>
      <c r="AA79" s="107">
        <v>24407</v>
      </c>
      <c r="AE79" s="10">
        <v>5000</v>
      </c>
      <c r="AF79" s="10">
        <f t="shared" si="0"/>
        <v>29407</v>
      </c>
      <c r="AG79" s="90"/>
      <c r="AH79" s="10">
        <f t="shared" si="1"/>
        <v>29407</v>
      </c>
      <c r="AI79" s="10"/>
      <c r="AJ79" s="10">
        <f t="shared" si="2"/>
        <v>29407</v>
      </c>
      <c r="AK79" s="10">
        <v>46193</v>
      </c>
      <c r="AL79" s="10">
        <f t="shared" si="3"/>
        <v>75600</v>
      </c>
      <c r="AM79" s="10"/>
      <c r="AN79" s="10">
        <f t="shared" si="4"/>
        <v>75600</v>
      </c>
      <c r="AO79" s="10"/>
      <c r="AP79" s="10">
        <f t="shared" si="5"/>
        <v>75600</v>
      </c>
      <c r="AQ79" s="10">
        <v>29213</v>
      </c>
      <c r="AR79" s="10">
        <f t="shared" si="6"/>
        <v>104813</v>
      </c>
      <c r="AS79" s="10"/>
      <c r="AT79" s="10">
        <f t="shared" si="7"/>
        <v>104813</v>
      </c>
      <c r="AU79" s="10">
        <v>-10000</v>
      </c>
      <c r="AV79" s="10">
        <f t="shared" si="19"/>
        <v>94813</v>
      </c>
      <c r="AW79" s="10">
        <v>29045</v>
      </c>
      <c r="AX79" s="10">
        <f t="shared" si="9"/>
        <v>123858</v>
      </c>
      <c r="AY79" s="10">
        <v>-262</v>
      </c>
      <c r="AZ79" s="10">
        <f t="shared" si="10"/>
        <v>123596</v>
      </c>
    </row>
    <row r="80" spans="1:52" ht="15">
      <c r="A80" s="372"/>
      <c r="B80" s="372"/>
      <c r="C80" s="398">
        <v>4110</v>
      </c>
      <c r="D80" s="372" t="s">
        <v>550</v>
      </c>
      <c r="E80" s="42">
        <v>20000</v>
      </c>
      <c r="F80" s="10">
        <v>1416</v>
      </c>
      <c r="G80" s="10">
        <f>E80+F80</f>
        <v>21416</v>
      </c>
      <c r="H80" s="371"/>
      <c r="I80" s="10">
        <f>G80+H80</f>
        <v>21416</v>
      </c>
      <c r="J80" s="139">
        <v>6925</v>
      </c>
      <c r="K80" s="10">
        <f>I80+J80</f>
        <v>28341</v>
      </c>
      <c r="L80" s="10">
        <v>-2652</v>
      </c>
      <c r="M80" s="10">
        <f>K80+L80</f>
        <v>25689</v>
      </c>
      <c r="N80" s="371"/>
      <c r="O80" s="10">
        <v>753</v>
      </c>
      <c r="P80" s="379">
        <v>1747</v>
      </c>
      <c r="Q80" s="10">
        <f t="shared" si="20"/>
        <v>2500</v>
      </c>
      <c r="R80" s="379"/>
      <c r="S80" s="10">
        <f t="shared" si="21"/>
        <v>2500</v>
      </c>
      <c r="T80" s="379"/>
      <c r="U80" s="10">
        <f t="shared" si="22"/>
        <v>2500</v>
      </c>
      <c r="V80" s="379"/>
      <c r="W80" s="10">
        <f t="shared" si="23"/>
        <v>2500</v>
      </c>
      <c r="X80" s="10"/>
      <c r="Y80" s="379">
        <f t="shared" si="11"/>
        <v>2500</v>
      </c>
      <c r="Z80" s="373"/>
      <c r="AA80" s="107">
        <v>13176</v>
      </c>
      <c r="AE80" s="10"/>
      <c r="AF80" s="10">
        <f aca="true" t="shared" si="24" ref="AF80:AF143">AA80+AE80</f>
        <v>13176</v>
      </c>
      <c r="AG80" s="90"/>
      <c r="AH80" s="10">
        <f aca="true" t="shared" si="25" ref="AH80:AH143">AF80+AG80</f>
        <v>13176</v>
      </c>
      <c r="AI80" s="10"/>
      <c r="AJ80" s="10">
        <f aca="true" t="shared" si="26" ref="AJ80:AJ143">AH80+AI80</f>
        <v>13176</v>
      </c>
      <c r="AK80" s="10"/>
      <c r="AL80" s="10">
        <f aca="true" t="shared" si="27" ref="AL80:AL143">AJ80+AK80</f>
        <v>13176</v>
      </c>
      <c r="AM80" s="10"/>
      <c r="AN80" s="10">
        <f aca="true" t="shared" si="28" ref="AN80:AN143">AL80+AM80</f>
        <v>13176</v>
      </c>
      <c r="AO80" s="10"/>
      <c r="AP80" s="10">
        <f aca="true" t="shared" si="29" ref="AP80:AP143">AN80+AO80</f>
        <v>13176</v>
      </c>
      <c r="AQ80" s="10"/>
      <c r="AR80" s="10">
        <f aca="true" t="shared" si="30" ref="AR80:AR143">AP80+AQ80</f>
        <v>13176</v>
      </c>
      <c r="AS80" s="10">
        <v>2319</v>
      </c>
      <c r="AT80" s="10">
        <f aca="true" t="shared" si="31" ref="AT80:AT143">AR80+AS80</f>
        <v>15495</v>
      </c>
      <c r="AU80" s="10">
        <v>-715</v>
      </c>
      <c r="AV80" s="10">
        <f t="shared" si="19"/>
        <v>14780</v>
      </c>
      <c r="AW80" s="10"/>
      <c r="AX80" s="10">
        <f aca="true" t="shared" si="32" ref="AX80:AX143">AV80+AW80</f>
        <v>14780</v>
      </c>
      <c r="AY80" s="10">
        <v>1680</v>
      </c>
      <c r="AZ80" s="10">
        <f aca="true" t="shared" si="33" ref="AZ80:AZ143">AX80+AY80</f>
        <v>16460</v>
      </c>
    </row>
    <row r="81" spans="1:52" ht="15">
      <c r="A81" s="372"/>
      <c r="B81" s="372"/>
      <c r="C81" s="398">
        <v>4120</v>
      </c>
      <c r="D81" s="372" t="s">
        <v>298</v>
      </c>
      <c r="E81" s="42"/>
      <c r="F81" s="10"/>
      <c r="G81" s="10"/>
      <c r="H81" s="371"/>
      <c r="I81" s="10"/>
      <c r="J81" s="139"/>
      <c r="K81" s="10"/>
      <c r="L81" s="10"/>
      <c r="M81" s="10"/>
      <c r="N81" s="371"/>
      <c r="O81" s="10"/>
      <c r="P81" s="379"/>
      <c r="Q81" s="10"/>
      <c r="R81" s="379"/>
      <c r="S81" s="10"/>
      <c r="T81" s="379"/>
      <c r="U81" s="10"/>
      <c r="V81" s="379"/>
      <c r="W81" s="10"/>
      <c r="X81" s="10"/>
      <c r="Y81" s="379"/>
      <c r="Z81" s="373"/>
      <c r="AA81" s="107">
        <v>1746</v>
      </c>
      <c r="AE81" s="10"/>
      <c r="AF81" s="10">
        <f t="shared" si="24"/>
        <v>1746</v>
      </c>
      <c r="AG81" s="90"/>
      <c r="AH81" s="10">
        <f t="shared" si="25"/>
        <v>1746</v>
      </c>
      <c r="AI81" s="10"/>
      <c r="AJ81" s="10">
        <f t="shared" si="26"/>
        <v>1746</v>
      </c>
      <c r="AK81" s="10">
        <v>74</v>
      </c>
      <c r="AL81" s="10">
        <f t="shared" si="27"/>
        <v>1820</v>
      </c>
      <c r="AM81" s="10"/>
      <c r="AN81" s="10">
        <f t="shared" si="28"/>
        <v>1820</v>
      </c>
      <c r="AO81" s="10"/>
      <c r="AP81" s="10">
        <f t="shared" si="29"/>
        <v>1820</v>
      </c>
      <c r="AQ81" s="10"/>
      <c r="AR81" s="10">
        <f t="shared" si="30"/>
        <v>1820</v>
      </c>
      <c r="AS81" s="10">
        <v>52</v>
      </c>
      <c r="AT81" s="10">
        <f t="shared" si="31"/>
        <v>1872</v>
      </c>
      <c r="AU81" s="10"/>
      <c r="AV81" s="10">
        <f t="shared" si="19"/>
        <v>1872</v>
      </c>
      <c r="AW81" s="10"/>
      <c r="AX81" s="10">
        <f t="shared" si="32"/>
        <v>1872</v>
      </c>
      <c r="AY81" s="10">
        <v>219</v>
      </c>
      <c r="AZ81" s="10">
        <f t="shared" si="33"/>
        <v>2091</v>
      </c>
    </row>
    <row r="82" spans="1:52" ht="15">
      <c r="A82" s="372"/>
      <c r="B82" s="372"/>
      <c r="C82" s="398">
        <v>4170</v>
      </c>
      <c r="D82" s="372" t="s">
        <v>299</v>
      </c>
      <c r="E82" s="42"/>
      <c r="F82" s="10"/>
      <c r="G82" s="10"/>
      <c r="H82" s="371"/>
      <c r="I82" s="10"/>
      <c r="J82" s="139"/>
      <c r="K82" s="10"/>
      <c r="L82" s="10"/>
      <c r="M82" s="10"/>
      <c r="N82" s="371"/>
      <c r="O82" s="10"/>
      <c r="P82" s="379">
        <v>8000</v>
      </c>
      <c r="Q82" s="10">
        <f t="shared" si="20"/>
        <v>8000</v>
      </c>
      <c r="R82" s="379"/>
      <c r="S82" s="10">
        <f t="shared" si="21"/>
        <v>8000</v>
      </c>
      <c r="T82" s="379"/>
      <c r="U82" s="10">
        <f t="shared" si="22"/>
        <v>8000</v>
      </c>
      <c r="V82" s="379"/>
      <c r="W82" s="10">
        <f t="shared" si="23"/>
        <v>8000</v>
      </c>
      <c r="X82" s="10"/>
      <c r="Y82" s="379">
        <f t="shared" si="11"/>
        <v>8000</v>
      </c>
      <c r="Z82" s="373"/>
      <c r="AA82" s="107">
        <v>9000</v>
      </c>
      <c r="AE82" s="10"/>
      <c r="AF82" s="10">
        <f t="shared" si="24"/>
        <v>9000</v>
      </c>
      <c r="AG82" s="90"/>
      <c r="AH82" s="10">
        <f t="shared" si="25"/>
        <v>9000</v>
      </c>
      <c r="AI82" s="10"/>
      <c r="AJ82" s="10">
        <f t="shared" si="26"/>
        <v>9000</v>
      </c>
      <c r="AK82" s="10"/>
      <c r="AL82" s="10">
        <f t="shared" si="27"/>
        <v>9000</v>
      </c>
      <c r="AM82" s="10"/>
      <c r="AN82" s="10">
        <f t="shared" si="28"/>
        <v>9000</v>
      </c>
      <c r="AO82" s="10"/>
      <c r="AP82" s="10">
        <f t="shared" si="29"/>
        <v>9000</v>
      </c>
      <c r="AQ82" s="10"/>
      <c r="AR82" s="10">
        <f t="shared" si="30"/>
        <v>9000</v>
      </c>
      <c r="AS82" s="10"/>
      <c r="AT82" s="10">
        <f t="shared" si="31"/>
        <v>9000</v>
      </c>
      <c r="AU82" s="10">
        <v>2400</v>
      </c>
      <c r="AV82" s="10">
        <f t="shared" si="19"/>
        <v>11400</v>
      </c>
      <c r="AW82" s="10"/>
      <c r="AX82" s="10">
        <f t="shared" si="32"/>
        <v>11400</v>
      </c>
      <c r="AY82" s="10">
        <v>1500</v>
      </c>
      <c r="AZ82" s="10">
        <f t="shared" si="33"/>
        <v>12900</v>
      </c>
    </row>
    <row r="83" spans="1:52" ht="15">
      <c r="A83" s="372"/>
      <c r="B83" s="372"/>
      <c r="C83" s="398">
        <v>4180</v>
      </c>
      <c r="D83" s="372" t="s">
        <v>563</v>
      </c>
      <c r="E83" s="42"/>
      <c r="F83" s="10"/>
      <c r="G83" s="10"/>
      <c r="H83" s="371"/>
      <c r="I83" s="10"/>
      <c r="J83" s="139"/>
      <c r="K83" s="10"/>
      <c r="L83" s="10"/>
      <c r="M83" s="10"/>
      <c r="N83" s="371"/>
      <c r="O83" s="10"/>
      <c r="P83" s="379">
        <v>90000</v>
      </c>
      <c r="Q83" s="10">
        <f t="shared" si="20"/>
        <v>90000</v>
      </c>
      <c r="R83" s="379"/>
      <c r="S83" s="10">
        <f t="shared" si="21"/>
        <v>90000</v>
      </c>
      <c r="T83" s="379">
        <v>-5740</v>
      </c>
      <c r="U83" s="10">
        <f t="shared" si="22"/>
        <v>84260</v>
      </c>
      <c r="V83" s="379">
        <v>923</v>
      </c>
      <c r="W83" s="10">
        <f t="shared" si="23"/>
        <v>85183</v>
      </c>
      <c r="X83" s="10"/>
      <c r="Y83" s="379">
        <f t="shared" si="11"/>
        <v>85183</v>
      </c>
      <c r="Z83" s="373"/>
      <c r="AA83" s="107">
        <v>110100</v>
      </c>
      <c r="AE83" s="10"/>
      <c r="AF83" s="10">
        <f t="shared" si="24"/>
        <v>110100</v>
      </c>
      <c r="AG83" s="90"/>
      <c r="AH83" s="10">
        <f t="shared" si="25"/>
        <v>110100</v>
      </c>
      <c r="AI83" s="10"/>
      <c r="AJ83" s="10">
        <f t="shared" si="26"/>
        <v>110100</v>
      </c>
      <c r="AK83" s="10"/>
      <c r="AL83" s="10">
        <f t="shared" si="27"/>
        <v>110100</v>
      </c>
      <c r="AM83" s="10"/>
      <c r="AN83" s="10">
        <f t="shared" si="28"/>
        <v>110100</v>
      </c>
      <c r="AO83" s="10"/>
      <c r="AP83" s="10">
        <f t="shared" si="29"/>
        <v>110100</v>
      </c>
      <c r="AQ83" s="10">
        <v>-1434</v>
      </c>
      <c r="AR83" s="10">
        <f t="shared" si="30"/>
        <v>108666</v>
      </c>
      <c r="AS83" s="10">
        <v>-16000</v>
      </c>
      <c r="AT83" s="10">
        <f t="shared" si="31"/>
        <v>92666</v>
      </c>
      <c r="AU83" s="10">
        <v>-256</v>
      </c>
      <c r="AV83" s="10">
        <f t="shared" si="19"/>
        <v>92410</v>
      </c>
      <c r="AW83" s="10"/>
      <c r="AX83" s="10">
        <f t="shared" si="32"/>
        <v>92410</v>
      </c>
      <c r="AY83" s="10"/>
      <c r="AZ83" s="10">
        <f t="shared" si="33"/>
        <v>92410</v>
      </c>
    </row>
    <row r="84" spans="1:53" ht="15">
      <c r="A84" s="372"/>
      <c r="B84" s="372"/>
      <c r="C84" s="398">
        <v>4210</v>
      </c>
      <c r="D84" s="372" t="s">
        <v>300</v>
      </c>
      <c r="E84" s="42">
        <v>116714</v>
      </c>
      <c r="F84" s="10">
        <v>-96064</v>
      </c>
      <c r="G84" s="10">
        <f>E84+F84</f>
        <v>20650</v>
      </c>
      <c r="H84" s="139">
        <v>52339</v>
      </c>
      <c r="I84" s="10">
        <f>G84+H84</f>
        <v>72989</v>
      </c>
      <c r="J84" s="139">
        <v>9437</v>
      </c>
      <c r="K84" s="10">
        <f>I84+J84</f>
        <v>82426</v>
      </c>
      <c r="L84" s="10"/>
      <c r="M84" s="10">
        <f>K84+L84</f>
        <v>82426</v>
      </c>
      <c r="N84" s="371"/>
      <c r="O84" s="10">
        <v>123939</v>
      </c>
      <c r="P84" s="379">
        <v>-9247</v>
      </c>
      <c r="Q84" s="10">
        <f t="shared" si="20"/>
        <v>114692</v>
      </c>
      <c r="R84" s="379"/>
      <c r="S84" s="10">
        <f t="shared" si="21"/>
        <v>114692</v>
      </c>
      <c r="T84" s="379"/>
      <c r="U84" s="10">
        <f t="shared" si="22"/>
        <v>114692</v>
      </c>
      <c r="V84" s="379">
        <v>-3500</v>
      </c>
      <c r="W84" s="10">
        <f t="shared" si="23"/>
        <v>111192</v>
      </c>
      <c r="X84" s="10">
        <v>30000</v>
      </c>
      <c r="Y84" s="379">
        <f t="shared" si="11"/>
        <v>141192</v>
      </c>
      <c r="Z84" s="373"/>
      <c r="AA84" s="107">
        <v>90637</v>
      </c>
      <c r="AE84" s="10"/>
      <c r="AF84" s="10">
        <f t="shared" si="24"/>
        <v>90637</v>
      </c>
      <c r="AG84" s="90">
        <v>424</v>
      </c>
      <c r="AH84" s="10">
        <f t="shared" si="25"/>
        <v>91061</v>
      </c>
      <c r="AI84" s="10"/>
      <c r="AJ84" s="10">
        <f t="shared" si="26"/>
        <v>91061</v>
      </c>
      <c r="AK84" s="10">
        <v>31572</v>
      </c>
      <c r="AL84" s="10">
        <f t="shared" si="27"/>
        <v>122633</v>
      </c>
      <c r="AM84" s="10"/>
      <c r="AN84" s="10">
        <f t="shared" si="28"/>
        <v>122633</v>
      </c>
      <c r="AO84" s="10"/>
      <c r="AP84" s="10">
        <f t="shared" si="29"/>
        <v>122633</v>
      </c>
      <c r="AQ84" s="10">
        <v>-8001</v>
      </c>
      <c r="AR84" s="10">
        <f t="shared" si="30"/>
        <v>114632</v>
      </c>
      <c r="AS84" s="10"/>
      <c r="AT84" s="10">
        <f t="shared" si="31"/>
        <v>114632</v>
      </c>
      <c r="AU84" s="10">
        <v>10400</v>
      </c>
      <c r="AV84" s="10">
        <f t="shared" si="19"/>
        <v>125032</v>
      </c>
      <c r="AW84" s="10"/>
      <c r="AX84" s="10">
        <f t="shared" si="32"/>
        <v>125032</v>
      </c>
      <c r="AY84" s="10">
        <v>-4861</v>
      </c>
      <c r="AZ84" s="10">
        <f t="shared" si="33"/>
        <v>120171</v>
      </c>
      <c r="BA84" s="90"/>
    </row>
    <row r="85" spans="1:52" ht="15" hidden="1">
      <c r="A85" s="372"/>
      <c r="B85" s="372"/>
      <c r="C85" s="398">
        <v>4220</v>
      </c>
      <c r="D85" s="372" t="s">
        <v>564</v>
      </c>
      <c r="E85" s="42">
        <v>3850</v>
      </c>
      <c r="F85" s="10">
        <v>-2350</v>
      </c>
      <c r="G85" s="10">
        <f>E85+F85</f>
        <v>1500</v>
      </c>
      <c r="H85" s="139">
        <v>-1500</v>
      </c>
      <c r="I85" s="10">
        <f>G85+H85</f>
        <v>0</v>
      </c>
      <c r="J85" s="371"/>
      <c r="K85" s="10">
        <f>I85+J85</f>
        <v>0</v>
      </c>
      <c r="L85" s="10"/>
      <c r="M85" s="10">
        <f>K85+L85</f>
        <v>0</v>
      </c>
      <c r="N85" s="371"/>
      <c r="O85" s="10"/>
      <c r="P85" s="379"/>
      <c r="Q85" s="10">
        <f t="shared" si="20"/>
        <v>0</v>
      </c>
      <c r="R85" s="379"/>
      <c r="S85" s="10">
        <f t="shared" si="21"/>
        <v>0</v>
      </c>
      <c r="T85" s="379"/>
      <c r="U85" s="10">
        <f t="shared" si="22"/>
        <v>0</v>
      </c>
      <c r="V85" s="379"/>
      <c r="W85" s="10">
        <f t="shared" si="23"/>
        <v>0</v>
      </c>
      <c r="X85" s="10"/>
      <c r="Y85" s="379">
        <f t="shared" si="11"/>
        <v>0</v>
      </c>
      <c r="Z85" s="373"/>
      <c r="AA85" s="107"/>
      <c r="AE85" s="10"/>
      <c r="AF85" s="10">
        <f t="shared" si="24"/>
        <v>0</v>
      </c>
      <c r="AG85" s="90"/>
      <c r="AH85" s="10">
        <f t="shared" si="25"/>
        <v>0</v>
      </c>
      <c r="AI85" s="10"/>
      <c r="AJ85" s="10">
        <f t="shared" si="26"/>
        <v>0</v>
      </c>
      <c r="AK85" s="10"/>
      <c r="AL85" s="10">
        <f t="shared" si="27"/>
        <v>0</v>
      </c>
      <c r="AM85" s="10"/>
      <c r="AN85" s="10">
        <f t="shared" si="28"/>
        <v>0</v>
      </c>
      <c r="AO85" s="10"/>
      <c r="AP85" s="10">
        <f t="shared" si="29"/>
        <v>0</v>
      </c>
      <c r="AQ85" s="10"/>
      <c r="AR85" s="10">
        <f t="shared" si="30"/>
        <v>0</v>
      </c>
      <c r="AS85" s="10"/>
      <c r="AT85" s="10">
        <f t="shared" si="31"/>
        <v>0</v>
      </c>
      <c r="AU85" s="10"/>
      <c r="AV85" s="10">
        <f t="shared" si="19"/>
        <v>0</v>
      </c>
      <c r="AW85" s="10"/>
      <c r="AX85" s="10">
        <f t="shared" si="32"/>
        <v>0</v>
      </c>
      <c r="AY85" s="10"/>
      <c r="AZ85" s="10">
        <f t="shared" si="33"/>
        <v>0</v>
      </c>
    </row>
    <row r="86" spans="1:52" ht="15" hidden="1">
      <c r="A86" s="372"/>
      <c r="B86" s="372"/>
      <c r="C86" s="398">
        <v>4230</v>
      </c>
      <c r="D86" s="372" t="s">
        <v>565</v>
      </c>
      <c r="E86" s="42">
        <v>0</v>
      </c>
      <c r="F86" s="10">
        <v>1000</v>
      </c>
      <c r="G86" s="10">
        <f>E86+F86</f>
        <v>1000</v>
      </c>
      <c r="H86" s="139">
        <v>-1000</v>
      </c>
      <c r="I86" s="10">
        <f>G86+H86</f>
        <v>0</v>
      </c>
      <c r="J86" s="371"/>
      <c r="K86" s="10">
        <f>I86+J86</f>
        <v>0</v>
      </c>
      <c r="L86" s="10"/>
      <c r="M86" s="10">
        <f>K86+L86</f>
        <v>0</v>
      </c>
      <c r="N86" s="371"/>
      <c r="O86" s="10"/>
      <c r="P86" s="379"/>
      <c r="Q86" s="10">
        <f t="shared" si="20"/>
        <v>0</v>
      </c>
      <c r="R86" s="379"/>
      <c r="S86" s="10">
        <f t="shared" si="21"/>
        <v>0</v>
      </c>
      <c r="T86" s="379"/>
      <c r="U86" s="10">
        <f t="shared" si="22"/>
        <v>0</v>
      </c>
      <c r="V86" s="379"/>
      <c r="W86" s="10">
        <f t="shared" si="23"/>
        <v>0</v>
      </c>
      <c r="X86" s="10"/>
      <c r="Y86" s="379">
        <f t="shared" si="11"/>
        <v>0</v>
      </c>
      <c r="Z86" s="373"/>
      <c r="AA86" s="107"/>
      <c r="AE86" s="10"/>
      <c r="AF86" s="10">
        <f t="shared" si="24"/>
        <v>0</v>
      </c>
      <c r="AG86" s="90"/>
      <c r="AH86" s="10">
        <f t="shared" si="25"/>
        <v>0</v>
      </c>
      <c r="AI86" s="10"/>
      <c r="AJ86" s="10">
        <f t="shared" si="26"/>
        <v>0</v>
      </c>
      <c r="AK86" s="10"/>
      <c r="AL86" s="10">
        <f t="shared" si="27"/>
        <v>0</v>
      </c>
      <c r="AM86" s="10"/>
      <c r="AN86" s="10">
        <f t="shared" si="28"/>
        <v>0</v>
      </c>
      <c r="AO86" s="10"/>
      <c r="AP86" s="10">
        <f t="shared" si="29"/>
        <v>0</v>
      </c>
      <c r="AQ86" s="10"/>
      <c r="AR86" s="10">
        <f t="shared" si="30"/>
        <v>0</v>
      </c>
      <c r="AS86" s="10"/>
      <c r="AT86" s="10">
        <f t="shared" si="31"/>
        <v>0</v>
      </c>
      <c r="AU86" s="10"/>
      <c r="AV86" s="10">
        <f t="shared" si="19"/>
        <v>0</v>
      </c>
      <c r="AW86" s="10"/>
      <c r="AX86" s="10">
        <f t="shared" si="32"/>
        <v>0</v>
      </c>
      <c r="AY86" s="10"/>
      <c r="AZ86" s="10">
        <f t="shared" si="33"/>
        <v>0</v>
      </c>
    </row>
    <row r="87" spans="1:52" ht="15" hidden="1">
      <c r="A87" s="372"/>
      <c r="B87" s="372"/>
      <c r="C87" s="398">
        <v>4240</v>
      </c>
      <c r="D87" s="372" t="s">
        <v>392</v>
      </c>
      <c r="E87" s="42">
        <v>0</v>
      </c>
      <c r="F87" s="10">
        <v>18000</v>
      </c>
      <c r="G87" s="10">
        <f>E87+F87</f>
        <v>18000</v>
      </c>
      <c r="H87" s="139">
        <v>-18000</v>
      </c>
      <c r="I87" s="10">
        <f>G87+H87</f>
        <v>0</v>
      </c>
      <c r="J87" s="371"/>
      <c r="K87" s="10">
        <f>I87+J87</f>
        <v>0</v>
      </c>
      <c r="L87" s="10"/>
      <c r="M87" s="10">
        <f>K87+L87</f>
        <v>0</v>
      </c>
      <c r="N87" s="371"/>
      <c r="O87" s="10"/>
      <c r="P87" s="379"/>
      <c r="Q87" s="10">
        <f t="shared" si="20"/>
        <v>0</v>
      </c>
      <c r="R87" s="379"/>
      <c r="S87" s="10">
        <f t="shared" si="21"/>
        <v>0</v>
      </c>
      <c r="T87" s="379"/>
      <c r="U87" s="10">
        <f t="shared" si="22"/>
        <v>0</v>
      </c>
      <c r="V87" s="379"/>
      <c r="W87" s="10">
        <f t="shared" si="23"/>
        <v>0</v>
      </c>
      <c r="X87" s="10"/>
      <c r="Y87" s="379">
        <f t="shared" si="11"/>
        <v>0</v>
      </c>
      <c r="Z87" s="373"/>
      <c r="AA87" s="107"/>
      <c r="AE87" s="10"/>
      <c r="AF87" s="10">
        <f t="shared" si="24"/>
        <v>0</v>
      </c>
      <c r="AG87" s="90"/>
      <c r="AH87" s="10">
        <f t="shared" si="25"/>
        <v>0</v>
      </c>
      <c r="AI87" s="10"/>
      <c r="AJ87" s="10">
        <f t="shared" si="26"/>
        <v>0</v>
      </c>
      <c r="AK87" s="10"/>
      <c r="AL87" s="10">
        <f t="shared" si="27"/>
        <v>0</v>
      </c>
      <c r="AM87" s="10"/>
      <c r="AN87" s="10">
        <f t="shared" si="28"/>
        <v>0</v>
      </c>
      <c r="AO87" s="10"/>
      <c r="AP87" s="10">
        <f t="shared" si="29"/>
        <v>0</v>
      </c>
      <c r="AQ87" s="10"/>
      <c r="AR87" s="10">
        <f t="shared" si="30"/>
        <v>0</v>
      </c>
      <c r="AS87" s="10"/>
      <c r="AT87" s="10">
        <f t="shared" si="31"/>
        <v>0</v>
      </c>
      <c r="AU87" s="10"/>
      <c r="AV87" s="10">
        <f t="shared" si="19"/>
        <v>0</v>
      </c>
      <c r="AW87" s="10"/>
      <c r="AX87" s="10">
        <f t="shared" si="32"/>
        <v>0</v>
      </c>
      <c r="AY87" s="10"/>
      <c r="AZ87" s="10">
        <f t="shared" si="33"/>
        <v>0</v>
      </c>
    </row>
    <row r="88" spans="1:52" ht="15">
      <c r="A88" s="372"/>
      <c r="B88" s="372"/>
      <c r="C88" s="398">
        <v>4220</v>
      </c>
      <c r="D88" s="372" t="s">
        <v>366</v>
      </c>
      <c r="E88" s="407"/>
      <c r="F88" s="72"/>
      <c r="G88" s="72"/>
      <c r="H88" s="427"/>
      <c r="I88" s="72"/>
      <c r="J88" s="428"/>
      <c r="K88" s="72"/>
      <c r="L88" s="72"/>
      <c r="M88" s="72"/>
      <c r="N88" s="428"/>
      <c r="O88" s="72">
        <v>2096</v>
      </c>
      <c r="P88" s="402"/>
      <c r="Q88" s="72">
        <f t="shared" si="20"/>
        <v>2096</v>
      </c>
      <c r="R88" s="402"/>
      <c r="S88" s="72">
        <f t="shared" si="21"/>
        <v>2096</v>
      </c>
      <c r="T88" s="402"/>
      <c r="U88" s="72">
        <f t="shared" si="22"/>
        <v>2096</v>
      </c>
      <c r="V88" s="402"/>
      <c r="W88" s="72">
        <f t="shared" si="23"/>
        <v>2096</v>
      </c>
      <c r="X88" s="72"/>
      <c r="Y88" s="402">
        <f t="shared" si="11"/>
        <v>2096</v>
      </c>
      <c r="Z88" s="401"/>
      <c r="AA88" s="107">
        <v>300</v>
      </c>
      <c r="AE88" s="10"/>
      <c r="AF88" s="10">
        <f t="shared" si="24"/>
        <v>300</v>
      </c>
      <c r="AG88" s="90"/>
      <c r="AH88" s="10">
        <f t="shared" si="25"/>
        <v>300</v>
      </c>
      <c r="AI88" s="10"/>
      <c r="AJ88" s="10">
        <f t="shared" si="26"/>
        <v>300</v>
      </c>
      <c r="AK88" s="10"/>
      <c r="AL88" s="10">
        <f t="shared" si="27"/>
        <v>300</v>
      </c>
      <c r="AM88" s="10"/>
      <c r="AN88" s="10">
        <f t="shared" si="28"/>
        <v>300</v>
      </c>
      <c r="AO88" s="10"/>
      <c r="AP88" s="10">
        <f t="shared" si="29"/>
        <v>300</v>
      </c>
      <c r="AQ88" s="10">
        <v>1000</v>
      </c>
      <c r="AR88" s="10">
        <f t="shared" si="30"/>
        <v>1300</v>
      </c>
      <c r="AS88" s="10"/>
      <c r="AT88" s="10">
        <f t="shared" si="31"/>
        <v>1300</v>
      </c>
      <c r="AU88" s="10">
        <v>-500</v>
      </c>
      <c r="AV88" s="10">
        <f t="shared" si="19"/>
        <v>800</v>
      </c>
      <c r="AW88" s="10"/>
      <c r="AX88" s="10">
        <f t="shared" si="32"/>
        <v>800</v>
      </c>
      <c r="AY88" s="10"/>
      <c r="AZ88" s="10">
        <f t="shared" si="33"/>
        <v>800</v>
      </c>
    </row>
    <row r="89" spans="1:52" ht="15">
      <c r="A89" s="372"/>
      <c r="B89" s="372"/>
      <c r="C89" s="398">
        <v>4230</v>
      </c>
      <c r="D89" s="372" t="s">
        <v>566</v>
      </c>
      <c r="E89" s="49"/>
      <c r="F89" s="9"/>
      <c r="G89" s="9"/>
      <c r="H89" s="424"/>
      <c r="I89" s="9"/>
      <c r="J89" s="425"/>
      <c r="K89" s="9"/>
      <c r="L89" s="9"/>
      <c r="M89" s="9"/>
      <c r="N89" s="425"/>
      <c r="O89" s="9"/>
      <c r="P89" s="397">
        <v>1500</v>
      </c>
      <c r="Q89" s="9">
        <f t="shared" si="20"/>
        <v>1500</v>
      </c>
      <c r="R89" s="397"/>
      <c r="S89" s="9">
        <f t="shared" si="21"/>
        <v>1500</v>
      </c>
      <c r="T89" s="397"/>
      <c r="U89" s="9">
        <f t="shared" si="22"/>
        <v>1500</v>
      </c>
      <c r="V89" s="397"/>
      <c r="W89" s="9">
        <f t="shared" si="23"/>
        <v>1500</v>
      </c>
      <c r="X89" s="9"/>
      <c r="Y89" s="397">
        <f t="shared" si="11"/>
        <v>1500</v>
      </c>
      <c r="Z89" s="396"/>
      <c r="AA89" s="107">
        <v>100</v>
      </c>
      <c r="AE89" s="10"/>
      <c r="AF89" s="10">
        <f t="shared" si="24"/>
        <v>100</v>
      </c>
      <c r="AG89" s="90"/>
      <c r="AH89" s="10">
        <f t="shared" si="25"/>
        <v>100</v>
      </c>
      <c r="AI89" s="10"/>
      <c r="AJ89" s="10">
        <f t="shared" si="26"/>
        <v>100</v>
      </c>
      <c r="AK89" s="10"/>
      <c r="AL89" s="10">
        <f t="shared" si="27"/>
        <v>100</v>
      </c>
      <c r="AM89" s="10"/>
      <c r="AN89" s="10">
        <f t="shared" si="28"/>
        <v>100</v>
      </c>
      <c r="AO89" s="10"/>
      <c r="AP89" s="10">
        <f t="shared" si="29"/>
        <v>100</v>
      </c>
      <c r="AQ89" s="10">
        <v>1000</v>
      </c>
      <c r="AR89" s="10">
        <f t="shared" si="30"/>
        <v>1100</v>
      </c>
      <c r="AS89" s="10"/>
      <c r="AT89" s="10">
        <f t="shared" si="31"/>
        <v>1100</v>
      </c>
      <c r="AU89" s="10">
        <v>-800</v>
      </c>
      <c r="AV89" s="10">
        <f t="shared" si="19"/>
        <v>300</v>
      </c>
      <c r="AW89" s="10"/>
      <c r="AX89" s="10">
        <f t="shared" si="32"/>
        <v>300</v>
      </c>
      <c r="AY89" s="10"/>
      <c r="AZ89" s="10">
        <f t="shared" si="33"/>
        <v>300</v>
      </c>
    </row>
    <row r="90" spans="1:52" ht="15">
      <c r="A90" s="372"/>
      <c r="B90" s="372"/>
      <c r="C90" s="398">
        <v>4250</v>
      </c>
      <c r="D90" s="372" t="s">
        <v>368</v>
      </c>
      <c r="E90" s="42"/>
      <c r="F90" s="10"/>
      <c r="G90" s="10"/>
      <c r="H90" s="139"/>
      <c r="I90" s="10"/>
      <c r="J90" s="371"/>
      <c r="K90" s="10"/>
      <c r="L90" s="10"/>
      <c r="M90" s="10"/>
      <c r="N90" s="371"/>
      <c r="O90" s="10"/>
      <c r="P90" s="379">
        <v>1000</v>
      </c>
      <c r="Q90" s="10">
        <f t="shared" si="20"/>
        <v>1000</v>
      </c>
      <c r="R90" s="379"/>
      <c r="S90" s="10">
        <f t="shared" si="21"/>
        <v>1000</v>
      </c>
      <c r="T90" s="379"/>
      <c r="U90" s="10">
        <f t="shared" si="22"/>
        <v>1000</v>
      </c>
      <c r="V90" s="379"/>
      <c r="W90" s="10">
        <f t="shared" si="23"/>
        <v>1000</v>
      </c>
      <c r="X90" s="10"/>
      <c r="Y90" s="379">
        <f>W90+X90</f>
        <v>1000</v>
      </c>
      <c r="Z90" s="373"/>
      <c r="AA90" s="107">
        <v>2000</v>
      </c>
      <c r="AE90" s="10">
        <v>10000</v>
      </c>
      <c r="AF90" s="10">
        <f t="shared" si="24"/>
        <v>12000</v>
      </c>
      <c r="AG90" s="90"/>
      <c r="AH90" s="10">
        <f t="shared" si="25"/>
        <v>12000</v>
      </c>
      <c r="AI90" s="10"/>
      <c r="AJ90" s="10">
        <f t="shared" si="26"/>
        <v>12000</v>
      </c>
      <c r="AK90" s="10"/>
      <c r="AL90" s="10">
        <f t="shared" si="27"/>
        <v>12000</v>
      </c>
      <c r="AM90" s="10"/>
      <c r="AN90" s="10">
        <f t="shared" si="28"/>
        <v>12000</v>
      </c>
      <c r="AO90" s="10"/>
      <c r="AP90" s="10">
        <f t="shared" si="29"/>
        <v>12000</v>
      </c>
      <c r="AQ90" s="10">
        <v>5000</v>
      </c>
      <c r="AR90" s="10">
        <f t="shared" si="30"/>
        <v>17000</v>
      </c>
      <c r="AS90" s="10"/>
      <c r="AT90" s="10">
        <f t="shared" si="31"/>
        <v>17000</v>
      </c>
      <c r="AU90" s="10">
        <v>-6000</v>
      </c>
      <c r="AV90" s="10">
        <f t="shared" si="19"/>
        <v>11000</v>
      </c>
      <c r="AW90" s="10"/>
      <c r="AX90" s="10">
        <f t="shared" si="32"/>
        <v>11000</v>
      </c>
      <c r="AY90" s="10"/>
      <c r="AZ90" s="10">
        <f t="shared" si="33"/>
        <v>11000</v>
      </c>
    </row>
    <row r="91" spans="1:52" ht="15">
      <c r="A91" s="372"/>
      <c r="B91" s="372"/>
      <c r="C91" s="398">
        <v>4260</v>
      </c>
      <c r="D91" s="372" t="s">
        <v>302</v>
      </c>
      <c r="E91" s="42">
        <v>15400</v>
      </c>
      <c r="F91" s="10">
        <v>1600</v>
      </c>
      <c r="G91" s="10">
        <f>E91+F91</f>
        <v>17000</v>
      </c>
      <c r="H91" s="371"/>
      <c r="I91" s="10">
        <f>G91+H91</f>
        <v>17000</v>
      </c>
      <c r="J91" s="139">
        <v>13817</v>
      </c>
      <c r="K91" s="10">
        <f>I91+J91</f>
        <v>30817</v>
      </c>
      <c r="L91" s="10"/>
      <c r="M91" s="10">
        <f>K91+L91</f>
        <v>30817</v>
      </c>
      <c r="N91" s="371"/>
      <c r="O91" s="10">
        <v>26862</v>
      </c>
      <c r="P91" s="379"/>
      <c r="Q91" s="10">
        <f t="shared" si="20"/>
        <v>26862</v>
      </c>
      <c r="R91" s="379"/>
      <c r="S91" s="10">
        <f t="shared" si="21"/>
        <v>26862</v>
      </c>
      <c r="T91" s="379"/>
      <c r="U91" s="10">
        <f t="shared" si="22"/>
        <v>26862</v>
      </c>
      <c r="V91" s="379"/>
      <c r="W91" s="10">
        <f t="shared" si="23"/>
        <v>26862</v>
      </c>
      <c r="X91" s="10">
        <v>-2000</v>
      </c>
      <c r="Y91" s="379">
        <f>W91+X91</f>
        <v>24862</v>
      </c>
      <c r="Z91" s="373"/>
      <c r="AA91" s="107">
        <v>80000</v>
      </c>
      <c r="AE91" s="10"/>
      <c r="AF91" s="10">
        <f t="shared" si="24"/>
        <v>80000</v>
      </c>
      <c r="AG91" s="90"/>
      <c r="AH91" s="10">
        <f t="shared" si="25"/>
        <v>80000</v>
      </c>
      <c r="AI91" s="10"/>
      <c r="AJ91" s="10">
        <f t="shared" si="26"/>
        <v>80000</v>
      </c>
      <c r="AK91" s="10"/>
      <c r="AL91" s="10">
        <f t="shared" si="27"/>
        <v>80000</v>
      </c>
      <c r="AM91" s="10"/>
      <c r="AN91" s="10">
        <f t="shared" si="28"/>
        <v>80000</v>
      </c>
      <c r="AO91" s="10"/>
      <c r="AP91" s="10">
        <f t="shared" si="29"/>
        <v>80000</v>
      </c>
      <c r="AQ91" s="10"/>
      <c r="AR91" s="10">
        <f t="shared" si="30"/>
        <v>80000</v>
      </c>
      <c r="AS91" s="10"/>
      <c r="AT91" s="10">
        <f t="shared" si="31"/>
        <v>80000</v>
      </c>
      <c r="AU91" s="10"/>
      <c r="AV91" s="10">
        <f t="shared" si="19"/>
        <v>80000</v>
      </c>
      <c r="AW91" s="10">
        <v>-3000</v>
      </c>
      <c r="AX91" s="10">
        <f t="shared" si="32"/>
        <v>77000</v>
      </c>
      <c r="AY91" s="10">
        <v>-3000</v>
      </c>
      <c r="AZ91" s="10">
        <f t="shared" si="33"/>
        <v>74000</v>
      </c>
    </row>
    <row r="92" spans="1:52" ht="15">
      <c r="A92" s="372"/>
      <c r="B92" s="372"/>
      <c r="C92" s="398">
        <v>4270</v>
      </c>
      <c r="D92" s="372" t="s">
        <v>303</v>
      </c>
      <c r="E92" s="42">
        <v>43000</v>
      </c>
      <c r="F92" s="10">
        <v>-37092</v>
      </c>
      <c r="G92" s="10">
        <f>E92+F92</f>
        <v>5908</v>
      </c>
      <c r="H92" s="139">
        <v>3500</v>
      </c>
      <c r="I92" s="10">
        <f>G92+H92</f>
        <v>9408</v>
      </c>
      <c r="J92" s="371"/>
      <c r="K92" s="10">
        <f>I92+J92</f>
        <v>9408</v>
      </c>
      <c r="L92" s="10"/>
      <c r="M92" s="10">
        <f>K92+L92</f>
        <v>9408</v>
      </c>
      <c r="N92" s="371"/>
      <c r="O92" s="10">
        <v>15058</v>
      </c>
      <c r="P92" s="379"/>
      <c r="Q92" s="10">
        <f t="shared" si="20"/>
        <v>15058</v>
      </c>
      <c r="R92" s="379"/>
      <c r="S92" s="10">
        <f t="shared" si="21"/>
        <v>15058</v>
      </c>
      <c r="T92" s="379">
        <v>-1206</v>
      </c>
      <c r="U92" s="10">
        <f t="shared" si="22"/>
        <v>13852</v>
      </c>
      <c r="V92" s="379"/>
      <c r="W92" s="10">
        <f t="shared" si="23"/>
        <v>13852</v>
      </c>
      <c r="X92" s="10">
        <v>6000</v>
      </c>
      <c r="Y92" s="379">
        <f>W92+X92</f>
        <v>19852</v>
      </c>
      <c r="Z92" s="373"/>
      <c r="AA92" s="107">
        <v>12000</v>
      </c>
      <c r="AE92" s="10"/>
      <c r="AF92" s="10">
        <f t="shared" si="24"/>
        <v>12000</v>
      </c>
      <c r="AG92" s="90"/>
      <c r="AH92" s="10">
        <f t="shared" si="25"/>
        <v>12000</v>
      </c>
      <c r="AI92" s="10"/>
      <c r="AJ92" s="10">
        <f t="shared" si="26"/>
        <v>12000</v>
      </c>
      <c r="AK92" s="10">
        <v>6000</v>
      </c>
      <c r="AL92" s="10">
        <f t="shared" si="27"/>
        <v>18000</v>
      </c>
      <c r="AM92" s="10"/>
      <c r="AN92" s="10">
        <f t="shared" si="28"/>
        <v>18000</v>
      </c>
      <c r="AO92" s="10"/>
      <c r="AP92" s="10">
        <f t="shared" si="29"/>
        <v>18000</v>
      </c>
      <c r="AQ92" s="10"/>
      <c r="AR92" s="10">
        <f t="shared" si="30"/>
        <v>18000</v>
      </c>
      <c r="AS92" s="10">
        <v>25000</v>
      </c>
      <c r="AT92" s="10">
        <f t="shared" si="31"/>
        <v>43000</v>
      </c>
      <c r="AU92" s="10">
        <v>4000</v>
      </c>
      <c r="AV92" s="10">
        <f t="shared" si="19"/>
        <v>47000</v>
      </c>
      <c r="AW92" s="10"/>
      <c r="AX92" s="10">
        <f t="shared" si="32"/>
        <v>47000</v>
      </c>
      <c r="AY92" s="10"/>
      <c r="AZ92" s="10">
        <f t="shared" si="33"/>
        <v>47000</v>
      </c>
    </row>
    <row r="93" spans="1:52" ht="15">
      <c r="A93" s="372"/>
      <c r="B93" s="372"/>
      <c r="C93" s="398">
        <v>4280</v>
      </c>
      <c r="D93" s="372" t="s">
        <v>304</v>
      </c>
      <c r="E93" s="42"/>
      <c r="F93" s="10"/>
      <c r="G93" s="10"/>
      <c r="H93" s="139"/>
      <c r="I93" s="10"/>
      <c r="J93" s="371"/>
      <c r="K93" s="10"/>
      <c r="L93" s="10"/>
      <c r="M93" s="10"/>
      <c r="N93" s="371"/>
      <c r="O93" s="10">
        <v>8224</v>
      </c>
      <c r="P93" s="379"/>
      <c r="Q93" s="10">
        <f t="shared" si="20"/>
        <v>8224</v>
      </c>
      <c r="R93" s="379"/>
      <c r="S93" s="10">
        <f t="shared" si="21"/>
        <v>8224</v>
      </c>
      <c r="T93" s="379"/>
      <c r="U93" s="10">
        <f t="shared" si="22"/>
        <v>8224</v>
      </c>
      <c r="V93" s="379"/>
      <c r="W93" s="10">
        <f t="shared" si="23"/>
        <v>8224</v>
      </c>
      <c r="X93" s="10">
        <v>-3000</v>
      </c>
      <c r="Y93" s="379">
        <f>W93+X93</f>
        <v>5224</v>
      </c>
      <c r="Z93" s="373"/>
      <c r="AA93" s="107">
        <v>10000</v>
      </c>
      <c r="AE93" s="10"/>
      <c r="AF93" s="10">
        <f t="shared" si="24"/>
        <v>10000</v>
      </c>
      <c r="AG93" s="90"/>
      <c r="AH93" s="10">
        <f t="shared" si="25"/>
        <v>10000</v>
      </c>
      <c r="AI93" s="10"/>
      <c r="AJ93" s="10">
        <f t="shared" si="26"/>
        <v>10000</v>
      </c>
      <c r="AK93" s="10"/>
      <c r="AL93" s="10">
        <f t="shared" si="27"/>
        <v>10000</v>
      </c>
      <c r="AM93" s="10"/>
      <c r="AN93" s="10">
        <f t="shared" si="28"/>
        <v>10000</v>
      </c>
      <c r="AO93" s="10"/>
      <c r="AP93" s="10">
        <f t="shared" si="29"/>
        <v>10000</v>
      </c>
      <c r="AQ93" s="10"/>
      <c r="AR93" s="10">
        <f t="shared" si="30"/>
        <v>10000</v>
      </c>
      <c r="AS93" s="10"/>
      <c r="AT93" s="10">
        <f t="shared" si="31"/>
        <v>10000</v>
      </c>
      <c r="AU93" s="10"/>
      <c r="AV93" s="10">
        <f t="shared" si="19"/>
        <v>10000</v>
      </c>
      <c r="AW93" s="10">
        <v>-2000</v>
      </c>
      <c r="AX93" s="10">
        <f t="shared" si="32"/>
        <v>8000</v>
      </c>
      <c r="AY93" s="10"/>
      <c r="AZ93" s="10">
        <f t="shared" si="33"/>
        <v>8000</v>
      </c>
    </row>
    <row r="94" spans="1:52" ht="15">
      <c r="A94" s="372"/>
      <c r="B94" s="372"/>
      <c r="C94" s="398">
        <v>4300</v>
      </c>
      <c r="D94" s="372" t="s">
        <v>284</v>
      </c>
      <c r="E94" s="42">
        <v>23000</v>
      </c>
      <c r="F94" s="10">
        <v>1350</v>
      </c>
      <c r="G94" s="10">
        <f>E94+F94</f>
        <v>24350</v>
      </c>
      <c r="H94" s="371"/>
      <c r="I94" s="10">
        <f>G94+H94</f>
        <v>24350</v>
      </c>
      <c r="J94" s="139">
        <v>24324</v>
      </c>
      <c r="K94" s="10">
        <f>I94+J94</f>
        <v>48674</v>
      </c>
      <c r="L94" s="10">
        <v>-3100</v>
      </c>
      <c r="M94" s="10">
        <f>K94+L94</f>
        <v>45574</v>
      </c>
      <c r="N94" s="371"/>
      <c r="O94" s="10">
        <v>29024</v>
      </c>
      <c r="P94" s="379"/>
      <c r="Q94" s="10">
        <f>O94+P94</f>
        <v>29024</v>
      </c>
      <c r="R94" s="379"/>
      <c r="S94" s="10">
        <f>Q94+R94</f>
        <v>29024</v>
      </c>
      <c r="T94" s="379"/>
      <c r="U94" s="10">
        <f>S94+T94</f>
        <v>29024</v>
      </c>
      <c r="V94" s="379">
        <v>1500</v>
      </c>
      <c r="W94" s="10">
        <f>U94+V94</f>
        <v>30524</v>
      </c>
      <c r="X94" s="10">
        <v>15000</v>
      </c>
      <c r="Y94" s="379">
        <f>W94+X94</f>
        <v>45524</v>
      </c>
      <c r="Z94" s="373"/>
      <c r="AA94" s="107">
        <v>15395</v>
      </c>
      <c r="AE94" s="10"/>
      <c r="AF94" s="10">
        <f t="shared" si="24"/>
        <v>15395</v>
      </c>
      <c r="AG94" s="90"/>
      <c r="AH94" s="10">
        <f t="shared" si="25"/>
        <v>15395</v>
      </c>
      <c r="AI94" s="10"/>
      <c r="AJ94" s="10">
        <f t="shared" si="26"/>
        <v>15395</v>
      </c>
      <c r="AK94" s="10">
        <v>16000</v>
      </c>
      <c r="AL94" s="10">
        <f t="shared" si="27"/>
        <v>31395</v>
      </c>
      <c r="AM94" s="10"/>
      <c r="AN94" s="10">
        <f t="shared" si="28"/>
        <v>31395</v>
      </c>
      <c r="AO94" s="10"/>
      <c r="AP94" s="10">
        <f t="shared" si="29"/>
        <v>31395</v>
      </c>
      <c r="AQ94" s="10"/>
      <c r="AR94" s="10">
        <f t="shared" si="30"/>
        <v>31395</v>
      </c>
      <c r="AS94" s="10"/>
      <c r="AT94" s="10">
        <f t="shared" si="31"/>
        <v>31395</v>
      </c>
      <c r="AU94" s="10">
        <v>-1800</v>
      </c>
      <c r="AV94" s="10">
        <f t="shared" si="19"/>
        <v>29595</v>
      </c>
      <c r="AW94" s="10"/>
      <c r="AX94" s="10">
        <f t="shared" si="32"/>
        <v>29595</v>
      </c>
      <c r="AY94" s="10">
        <v>7500</v>
      </c>
      <c r="AZ94" s="10">
        <f t="shared" si="33"/>
        <v>37095</v>
      </c>
    </row>
    <row r="95" spans="1:52" ht="15">
      <c r="A95" s="372"/>
      <c r="B95" s="372"/>
      <c r="C95" s="398">
        <v>4350</v>
      </c>
      <c r="D95" s="372" t="s">
        <v>305</v>
      </c>
      <c r="E95" s="42"/>
      <c r="F95" s="10"/>
      <c r="G95" s="10"/>
      <c r="H95" s="139"/>
      <c r="I95" s="10"/>
      <c r="J95" s="371"/>
      <c r="K95" s="10"/>
      <c r="L95" s="10"/>
      <c r="M95" s="10"/>
      <c r="N95" s="371"/>
      <c r="O95" s="10"/>
      <c r="P95" s="379"/>
      <c r="Q95" s="10"/>
      <c r="R95" s="379"/>
      <c r="S95" s="10"/>
      <c r="T95" s="379"/>
      <c r="U95" s="10"/>
      <c r="V95" s="379"/>
      <c r="W95" s="10"/>
      <c r="X95" s="10"/>
      <c r="Y95" s="379"/>
      <c r="Z95" s="373"/>
      <c r="AA95" s="107">
        <v>2000</v>
      </c>
      <c r="AE95" s="10"/>
      <c r="AF95" s="10">
        <f t="shared" si="24"/>
        <v>2000</v>
      </c>
      <c r="AG95" s="90"/>
      <c r="AH95" s="10">
        <f t="shared" si="25"/>
        <v>2000</v>
      </c>
      <c r="AI95" s="10"/>
      <c r="AJ95" s="10">
        <f t="shared" si="26"/>
        <v>2000</v>
      </c>
      <c r="AK95" s="10"/>
      <c r="AL95" s="10">
        <f t="shared" si="27"/>
        <v>2000</v>
      </c>
      <c r="AM95" s="10"/>
      <c r="AN95" s="10">
        <f t="shared" si="28"/>
        <v>2000</v>
      </c>
      <c r="AO95" s="10"/>
      <c r="AP95" s="10">
        <f t="shared" si="29"/>
        <v>2000</v>
      </c>
      <c r="AQ95" s="10">
        <v>1000</v>
      </c>
      <c r="AR95" s="10">
        <f t="shared" si="30"/>
        <v>3000</v>
      </c>
      <c r="AS95" s="10"/>
      <c r="AT95" s="10">
        <f t="shared" si="31"/>
        <v>3000</v>
      </c>
      <c r="AU95" s="10"/>
      <c r="AV95" s="10">
        <f t="shared" si="19"/>
        <v>3000</v>
      </c>
      <c r="AW95" s="10"/>
      <c r="AX95" s="10">
        <f t="shared" si="32"/>
        <v>3000</v>
      </c>
      <c r="AY95" s="10">
        <v>-378</v>
      </c>
      <c r="AZ95" s="10">
        <f t="shared" si="33"/>
        <v>2622</v>
      </c>
    </row>
    <row r="96" spans="1:52" ht="15">
      <c r="A96" s="372"/>
      <c r="B96" s="372"/>
      <c r="C96" s="398">
        <v>4360</v>
      </c>
      <c r="D96" s="372" t="s">
        <v>567</v>
      </c>
      <c r="E96" s="42"/>
      <c r="F96" s="10"/>
      <c r="G96" s="10"/>
      <c r="H96" s="139"/>
      <c r="I96" s="10"/>
      <c r="J96" s="371"/>
      <c r="K96" s="10"/>
      <c r="L96" s="10"/>
      <c r="M96" s="10"/>
      <c r="N96" s="371"/>
      <c r="O96" s="10"/>
      <c r="P96" s="379"/>
      <c r="Q96" s="10"/>
      <c r="R96" s="379"/>
      <c r="S96" s="10"/>
      <c r="T96" s="379"/>
      <c r="U96" s="10"/>
      <c r="V96" s="379"/>
      <c r="W96" s="10"/>
      <c r="X96" s="10"/>
      <c r="Y96" s="379"/>
      <c r="Z96" s="373"/>
      <c r="AA96" s="107">
        <v>10000</v>
      </c>
      <c r="AE96" s="10"/>
      <c r="AF96" s="10">
        <f t="shared" si="24"/>
        <v>10000</v>
      </c>
      <c r="AG96" s="90"/>
      <c r="AH96" s="10">
        <f t="shared" si="25"/>
        <v>10000</v>
      </c>
      <c r="AI96" s="10"/>
      <c r="AJ96" s="10">
        <f t="shared" si="26"/>
        <v>10000</v>
      </c>
      <c r="AK96" s="10"/>
      <c r="AL96" s="10">
        <f t="shared" si="27"/>
        <v>10000</v>
      </c>
      <c r="AM96" s="10"/>
      <c r="AN96" s="10">
        <f t="shared" si="28"/>
        <v>10000</v>
      </c>
      <c r="AO96" s="10"/>
      <c r="AP96" s="10">
        <f t="shared" si="29"/>
        <v>10000</v>
      </c>
      <c r="AQ96" s="10">
        <v>1000</v>
      </c>
      <c r="AR96" s="10">
        <f t="shared" si="30"/>
        <v>11000</v>
      </c>
      <c r="AS96" s="10"/>
      <c r="AT96" s="10">
        <f t="shared" si="31"/>
        <v>11000</v>
      </c>
      <c r="AV96" s="10">
        <f t="shared" si="19"/>
        <v>11000</v>
      </c>
      <c r="AW96" s="10"/>
      <c r="AX96" s="10">
        <f t="shared" si="32"/>
        <v>11000</v>
      </c>
      <c r="AY96" s="10">
        <v>800</v>
      </c>
      <c r="AZ96" s="10">
        <f t="shared" si="33"/>
        <v>11800</v>
      </c>
    </row>
    <row r="97" spans="1:52" ht="15">
      <c r="A97" s="372"/>
      <c r="B97" s="372"/>
      <c r="C97" s="398">
        <v>4370</v>
      </c>
      <c r="D97" s="372" t="s">
        <v>568</v>
      </c>
      <c r="E97" s="42"/>
      <c r="F97" s="10"/>
      <c r="G97" s="10"/>
      <c r="H97" s="139"/>
      <c r="I97" s="10"/>
      <c r="J97" s="371"/>
      <c r="K97" s="10"/>
      <c r="L97" s="10"/>
      <c r="M97" s="10"/>
      <c r="N97" s="371"/>
      <c r="O97" s="10"/>
      <c r="P97" s="379"/>
      <c r="Q97" s="10"/>
      <c r="R97" s="379"/>
      <c r="S97" s="10"/>
      <c r="T97" s="379"/>
      <c r="U97" s="10"/>
      <c r="V97" s="379"/>
      <c r="W97" s="10"/>
      <c r="X97" s="10"/>
      <c r="Y97" s="379"/>
      <c r="Z97" s="373"/>
      <c r="AA97" s="107">
        <v>5500</v>
      </c>
      <c r="AE97" s="10"/>
      <c r="AF97" s="10">
        <f t="shared" si="24"/>
        <v>5500</v>
      </c>
      <c r="AG97" s="90"/>
      <c r="AH97" s="10">
        <f t="shared" si="25"/>
        <v>5500</v>
      </c>
      <c r="AI97" s="10"/>
      <c r="AJ97" s="10">
        <f t="shared" si="26"/>
        <v>5500</v>
      </c>
      <c r="AK97" s="10"/>
      <c r="AL97" s="10">
        <f t="shared" si="27"/>
        <v>5500</v>
      </c>
      <c r="AM97" s="10"/>
      <c r="AN97" s="10">
        <f t="shared" si="28"/>
        <v>5500</v>
      </c>
      <c r="AO97" s="10"/>
      <c r="AP97" s="10">
        <f t="shared" si="29"/>
        <v>5500</v>
      </c>
      <c r="AQ97" s="10"/>
      <c r="AR97" s="10">
        <f t="shared" si="30"/>
        <v>5500</v>
      </c>
      <c r="AS97" s="10"/>
      <c r="AT97" s="10">
        <f t="shared" si="31"/>
        <v>5500</v>
      </c>
      <c r="AU97" s="10">
        <v>-1000</v>
      </c>
      <c r="AV97" s="10">
        <f t="shared" si="19"/>
        <v>4500</v>
      </c>
      <c r="AW97" s="10"/>
      <c r="AX97" s="10">
        <f t="shared" si="32"/>
        <v>4500</v>
      </c>
      <c r="AY97" s="10">
        <v>100</v>
      </c>
      <c r="AZ97" s="10">
        <f t="shared" si="33"/>
        <v>4600</v>
      </c>
    </row>
    <row r="98" spans="1:52" ht="15" customHeight="1">
      <c r="A98" s="372"/>
      <c r="B98" s="372"/>
      <c r="C98" s="398">
        <v>4410</v>
      </c>
      <c r="D98" s="372" t="s">
        <v>569</v>
      </c>
      <c r="E98" s="42">
        <v>2700</v>
      </c>
      <c r="F98" s="372">
        <v>-700</v>
      </c>
      <c r="G98" s="10">
        <f>E98+F98</f>
        <v>2000</v>
      </c>
      <c r="H98" s="139">
        <v>-1000</v>
      </c>
      <c r="I98" s="10">
        <f>G98+H98</f>
        <v>1000</v>
      </c>
      <c r="J98" s="139">
        <v>6049</v>
      </c>
      <c r="K98" s="10">
        <f>I98+J98</f>
        <v>7049</v>
      </c>
      <c r="L98" s="10"/>
      <c r="M98" s="10">
        <f>K98+L98</f>
        <v>7049</v>
      </c>
      <c r="N98" s="371"/>
      <c r="O98" s="10">
        <v>697</v>
      </c>
      <c r="P98" s="379"/>
      <c r="Q98" s="10">
        <f t="shared" si="20"/>
        <v>697</v>
      </c>
      <c r="R98" s="379"/>
      <c r="S98" s="10">
        <f t="shared" si="21"/>
        <v>697</v>
      </c>
      <c r="T98" s="379"/>
      <c r="U98" s="10">
        <f t="shared" si="22"/>
        <v>697</v>
      </c>
      <c r="V98" s="379"/>
      <c r="W98" s="10">
        <f t="shared" si="23"/>
        <v>697</v>
      </c>
      <c r="X98" s="10"/>
      <c r="Y98" s="379">
        <f aca="true" t="shared" si="34" ref="Y98:Y104">W98+X98</f>
        <v>697</v>
      </c>
      <c r="Z98" s="373"/>
      <c r="AA98" s="107">
        <v>2000</v>
      </c>
      <c r="AE98" s="10"/>
      <c r="AF98" s="10">
        <f t="shared" si="24"/>
        <v>2000</v>
      </c>
      <c r="AG98" s="90"/>
      <c r="AH98" s="10">
        <f t="shared" si="25"/>
        <v>2000</v>
      </c>
      <c r="AI98" s="10"/>
      <c r="AJ98" s="10">
        <f t="shared" si="26"/>
        <v>2000</v>
      </c>
      <c r="AK98" s="10"/>
      <c r="AL98" s="10">
        <f t="shared" si="27"/>
        <v>2000</v>
      </c>
      <c r="AM98" s="10"/>
      <c r="AN98" s="10">
        <f t="shared" si="28"/>
        <v>2000</v>
      </c>
      <c r="AO98" s="10"/>
      <c r="AP98" s="10">
        <f t="shared" si="29"/>
        <v>2000</v>
      </c>
      <c r="AQ98" s="10">
        <v>3000</v>
      </c>
      <c r="AR98" s="10">
        <f t="shared" si="30"/>
        <v>5000</v>
      </c>
      <c r="AS98" s="10"/>
      <c r="AT98" s="10">
        <f t="shared" si="31"/>
        <v>5000</v>
      </c>
      <c r="AU98" s="10">
        <v>-2000</v>
      </c>
      <c r="AV98" s="10">
        <f t="shared" si="19"/>
        <v>3000</v>
      </c>
      <c r="AW98" s="10"/>
      <c r="AX98" s="10">
        <f t="shared" si="32"/>
        <v>3000</v>
      </c>
      <c r="AY98" s="10"/>
      <c r="AZ98" s="10">
        <f t="shared" si="33"/>
        <v>3000</v>
      </c>
    </row>
    <row r="99" spans="1:52" ht="15" hidden="1">
      <c r="A99" s="372"/>
      <c r="B99" s="372"/>
      <c r="C99" s="398">
        <v>4430</v>
      </c>
      <c r="D99" s="372" t="s">
        <v>570</v>
      </c>
      <c r="E99" s="42">
        <v>2300</v>
      </c>
      <c r="F99" s="10">
        <v>-2300</v>
      </c>
      <c r="G99" s="10">
        <f>E99+F99</f>
        <v>0</v>
      </c>
      <c r="H99" s="371"/>
      <c r="I99" s="10">
        <f>G99+H99</f>
        <v>0</v>
      </c>
      <c r="J99" s="371"/>
      <c r="K99" s="10">
        <f>I99+J99</f>
        <v>0</v>
      </c>
      <c r="L99" s="10"/>
      <c r="M99" s="10">
        <f>K99+L99</f>
        <v>0</v>
      </c>
      <c r="N99" s="371"/>
      <c r="O99" s="10"/>
      <c r="P99" s="379"/>
      <c r="Q99" s="10">
        <f t="shared" si="20"/>
        <v>0</v>
      </c>
      <c r="R99" s="379"/>
      <c r="S99" s="10">
        <f t="shared" si="21"/>
        <v>0</v>
      </c>
      <c r="T99" s="379"/>
      <c r="U99" s="10">
        <f t="shared" si="22"/>
        <v>0</v>
      </c>
      <c r="V99" s="379"/>
      <c r="W99" s="10">
        <f t="shared" si="23"/>
        <v>0</v>
      </c>
      <c r="X99" s="372"/>
      <c r="Y99" s="379">
        <f t="shared" si="34"/>
        <v>0</v>
      </c>
      <c r="Z99" s="373"/>
      <c r="AA99" s="107"/>
      <c r="AE99" s="10"/>
      <c r="AF99" s="10">
        <f t="shared" si="24"/>
        <v>0</v>
      </c>
      <c r="AG99" s="90"/>
      <c r="AH99" s="10">
        <f t="shared" si="25"/>
        <v>0</v>
      </c>
      <c r="AI99" s="10"/>
      <c r="AJ99" s="10">
        <f t="shared" si="26"/>
        <v>0</v>
      </c>
      <c r="AK99" s="10"/>
      <c r="AL99" s="10">
        <f t="shared" si="27"/>
        <v>0</v>
      </c>
      <c r="AM99" s="10"/>
      <c r="AN99" s="10">
        <f t="shared" si="28"/>
        <v>0</v>
      </c>
      <c r="AO99" s="10"/>
      <c r="AP99" s="10">
        <f t="shared" si="29"/>
        <v>0</v>
      </c>
      <c r="AQ99" s="10"/>
      <c r="AR99" s="10">
        <f t="shared" si="30"/>
        <v>0</v>
      </c>
      <c r="AS99" s="10"/>
      <c r="AT99" s="10">
        <f t="shared" si="31"/>
        <v>0</v>
      </c>
      <c r="AU99" s="10">
        <v>-890</v>
      </c>
      <c r="AV99" s="10">
        <f t="shared" si="19"/>
        <v>-890</v>
      </c>
      <c r="AW99" s="10"/>
      <c r="AX99" s="10">
        <f t="shared" si="32"/>
        <v>-890</v>
      </c>
      <c r="AY99" s="10"/>
      <c r="AZ99" s="10">
        <f t="shared" si="33"/>
        <v>-890</v>
      </c>
    </row>
    <row r="100" spans="1:52" ht="15" hidden="1">
      <c r="A100" s="372"/>
      <c r="B100" s="372"/>
      <c r="C100" s="398">
        <v>4440</v>
      </c>
      <c r="D100" s="372" t="s">
        <v>310</v>
      </c>
      <c r="E100" s="406">
        <v>0</v>
      </c>
      <c r="F100" s="372">
        <v>140</v>
      </c>
      <c r="G100" s="372">
        <f>E100+F100</f>
        <v>140</v>
      </c>
      <c r="H100" s="371">
        <v>-140</v>
      </c>
      <c r="I100" s="372">
        <f>G100+H100</f>
        <v>0</v>
      </c>
      <c r="J100" s="371"/>
      <c r="K100" s="10">
        <f>I100+J100</f>
        <v>0</v>
      </c>
      <c r="L100" s="10"/>
      <c r="M100" s="10">
        <f>K100+L100</f>
        <v>0</v>
      </c>
      <c r="N100" s="371"/>
      <c r="O100" s="10"/>
      <c r="P100" s="379"/>
      <c r="Q100" s="10">
        <f t="shared" si="20"/>
        <v>0</v>
      </c>
      <c r="R100" s="379"/>
      <c r="S100" s="10">
        <f t="shared" si="21"/>
        <v>0</v>
      </c>
      <c r="T100" s="379"/>
      <c r="U100" s="10">
        <f t="shared" si="22"/>
        <v>0</v>
      </c>
      <c r="V100" s="379"/>
      <c r="W100" s="10">
        <f t="shared" si="23"/>
        <v>0</v>
      </c>
      <c r="X100" s="372"/>
      <c r="Y100" s="379">
        <f t="shared" si="34"/>
        <v>0</v>
      </c>
      <c r="Z100" s="373"/>
      <c r="AA100" s="107"/>
      <c r="AE100" s="10"/>
      <c r="AF100" s="10">
        <f t="shared" si="24"/>
        <v>0</v>
      </c>
      <c r="AG100" s="90"/>
      <c r="AH100" s="10">
        <f t="shared" si="25"/>
        <v>0</v>
      </c>
      <c r="AI100" s="10"/>
      <c r="AJ100" s="10">
        <f t="shared" si="26"/>
        <v>0</v>
      </c>
      <c r="AK100" s="10"/>
      <c r="AL100" s="10">
        <f t="shared" si="27"/>
        <v>0</v>
      </c>
      <c r="AM100" s="10"/>
      <c r="AN100" s="10">
        <f t="shared" si="28"/>
        <v>0</v>
      </c>
      <c r="AO100" s="10"/>
      <c r="AP100" s="10">
        <f t="shared" si="29"/>
        <v>0</v>
      </c>
      <c r="AQ100" s="10"/>
      <c r="AR100" s="10">
        <f t="shared" si="30"/>
        <v>0</v>
      </c>
      <c r="AS100" s="10"/>
      <c r="AT100" s="10">
        <f t="shared" si="31"/>
        <v>0</v>
      </c>
      <c r="AU100" s="10"/>
      <c r="AV100" s="10">
        <f t="shared" si="19"/>
        <v>0</v>
      </c>
      <c r="AW100" s="10"/>
      <c r="AX100" s="10">
        <f t="shared" si="32"/>
        <v>0</v>
      </c>
      <c r="AY100" s="10"/>
      <c r="AZ100" s="10">
        <f t="shared" si="33"/>
        <v>0</v>
      </c>
    </row>
    <row r="101" spans="1:52" ht="15">
      <c r="A101" s="372"/>
      <c r="B101" s="372"/>
      <c r="C101" s="398">
        <v>4430</v>
      </c>
      <c r="D101" s="372" t="s">
        <v>309</v>
      </c>
      <c r="E101" s="406"/>
      <c r="F101" s="372"/>
      <c r="G101" s="372"/>
      <c r="H101" s="371"/>
      <c r="I101" s="372"/>
      <c r="J101" s="371"/>
      <c r="K101" s="10">
        <v>0</v>
      </c>
      <c r="L101" s="10">
        <v>1745</v>
      </c>
      <c r="M101" s="10">
        <f>K101+L101</f>
        <v>1745</v>
      </c>
      <c r="N101" s="371"/>
      <c r="O101" s="10">
        <v>1988</v>
      </c>
      <c r="P101" s="379"/>
      <c r="Q101" s="10">
        <f t="shared" si="20"/>
        <v>1988</v>
      </c>
      <c r="R101" s="379"/>
      <c r="S101" s="10">
        <f t="shared" si="21"/>
        <v>1988</v>
      </c>
      <c r="T101" s="379">
        <v>1512</v>
      </c>
      <c r="U101" s="10">
        <f t="shared" si="22"/>
        <v>3500</v>
      </c>
      <c r="V101" s="379">
        <v>2000</v>
      </c>
      <c r="W101" s="10">
        <f t="shared" si="23"/>
        <v>5500</v>
      </c>
      <c r="X101" s="10">
        <v>-1000</v>
      </c>
      <c r="Y101" s="379">
        <f t="shared" si="34"/>
        <v>4500</v>
      </c>
      <c r="Z101" s="373"/>
      <c r="AA101" s="107">
        <v>1000</v>
      </c>
      <c r="AE101" s="10"/>
      <c r="AF101" s="10">
        <f t="shared" si="24"/>
        <v>1000</v>
      </c>
      <c r="AG101" s="90"/>
      <c r="AH101" s="10">
        <f t="shared" si="25"/>
        <v>1000</v>
      </c>
      <c r="AI101" s="10"/>
      <c r="AJ101" s="10">
        <f t="shared" si="26"/>
        <v>1000</v>
      </c>
      <c r="AK101" s="10"/>
      <c r="AL101" s="10">
        <f t="shared" si="27"/>
        <v>1000</v>
      </c>
      <c r="AM101" s="10"/>
      <c r="AN101" s="10">
        <f t="shared" si="28"/>
        <v>1000</v>
      </c>
      <c r="AO101" s="10"/>
      <c r="AP101" s="10">
        <f t="shared" si="29"/>
        <v>1000</v>
      </c>
      <c r="AQ101" s="10"/>
      <c r="AR101" s="10">
        <f t="shared" si="30"/>
        <v>1000</v>
      </c>
      <c r="AS101" s="10"/>
      <c r="AT101" s="10">
        <f t="shared" si="31"/>
        <v>1000</v>
      </c>
      <c r="AU101" s="10">
        <v>-890</v>
      </c>
      <c r="AV101" s="10">
        <f>AT101+AU101</f>
        <v>110</v>
      </c>
      <c r="AW101" s="10">
        <v>-50</v>
      </c>
      <c r="AX101" s="10">
        <f t="shared" si="32"/>
        <v>60</v>
      </c>
      <c r="AY101" s="10"/>
      <c r="AZ101" s="10">
        <f t="shared" si="33"/>
        <v>60</v>
      </c>
    </row>
    <row r="102" spans="1:52" ht="15">
      <c r="A102" s="372"/>
      <c r="B102" s="372"/>
      <c r="C102" s="398">
        <v>4440</v>
      </c>
      <c r="D102" s="372" t="s">
        <v>554</v>
      </c>
      <c r="E102" s="406"/>
      <c r="F102" s="372"/>
      <c r="G102" s="372"/>
      <c r="H102" s="371"/>
      <c r="I102" s="372"/>
      <c r="J102" s="371"/>
      <c r="K102" s="10"/>
      <c r="L102" s="10"/>
      <c r="M102" s="10"/>
      <c r="N102" s="371"/>
      <c r="O102" s="10"/>
      <c r="P102" s="379"/>
      <c r="Q102" s="10"/>
      <c r="R102" s="379"/>
      <c r="S102" s="10"/>
      <c r="T102" s="379"/>
      <c r="U102" s="10"/>
      <c r="V102" s="379"/>
      <c r="W102" s="10"/>
      <c r="X102" s="10"/>
      <c r="Y102" s="379"/>
      <c r="Z102" s="373"/>
      <c r="AA102" s="107">
        <v>1610</v>
      </c>
      <c r="AE102" s="10"/>
      <c r="AF102" s="10">
        <f t="shared" si="24"/>
        <v>1610</v>
      </c>
      <c r="AG102" s="90"/>
      <c r="AH102" s="10">
        <f t="shared" si="25"/>
        <v>1610</v>
      </c>
      <c r="AI102" s="10"/>
      <c r="AJ102" s="10">
        <f t="shared" si="26"/>
        <v>1610</v>
      </c>
      <c r="AK102" s="10">
        <v>203</v>
      </c>
      <c r="AL102" s="10">
        <f t="shared" si="27"/>
        <v>1813</v>
      </c>
      <c r="AM102" s="10"/>
      <c r="AN102" s="10">
        <f t="shared" si="28"/>
        <v>1813</v>
      </c>
      <c r="AO102" s="10"/>
      <c r="AP102" s="10">
        <f t="shared" si="29"/>
        <v>1813</v>
      </c>
      <c r="AQ102" s="10">
        <v>1</v>
      </c>
      <c r="AR102" s="10">
        <f t="shared" si="30"/>
        <v>1814</v>
      </c>
      <c r="AS102" s="10"/>
      <c r="AT102" s="10">
        <f t="shared" si="31"/>
        <v>1814</v>
      </c>
      <c r="AU102" s="10"/>
      <c r="AV102" s="10">
        <f t="shared" si="19"/>
        <v>1814</v>
      </c>
      <c r="AW102" s="10"/>
      <c r="AX102" s="10">
        <f t="shared" si="32"/>
        <v>1814</v>
      </c>
      <c r="AY102" s="10"/>
      <c r="AZ102" s="10">
        <f t="shared" si="33"/>
        <v>1814</v>
      </c>
    </row>
    <row r="103" spans="1:52" ht="15">
      <c r="A103" s="372"/>
      <c r="B103" s="372"/>
      <c r="C103" s="398">
        <v>4510</v>
      </c>
      <c r="D103" s="372" t="s">
        <v>370</v>
      </c>
      <c r="E103" s="406"/>
      <c r="F103" s="372"/>
      <c r="G103" s="372"/>
      <c r="H103" s="371"/>
      <c r="I103" s="372"/>
      <c r="J103" s="371"/>
      <c r="K103" s="10"/>
      <c r="L103" s="10"/>
      <c r="M103" s="10"/>
      <c r="N103" s="371"/>
      <c r="O103" s="10"/>
      <c r="P103" s="379"/>
      <c r="Q103" s="10"/>
      <c r="R103" s="379"/>
      <c r="S103" s="10"/>
      <c r="T103" s="379"/>
      <c r="U103" s="10"/>
      <c r="V103" s="379"/>
      <c r="W103" s="10"/>
      <c r="X103" s="10"/>
      <c r="Y103" s="379"/>
      <c r="Z103" s="373"/>
      <c r="AA103" s="107">
        <v>350</v>
      </c>
      <c r="AE103" s="10"/>
      <c r="AF103" s="10">
        <f t="shared" si="24"/>
        <v>350</v>
      </c>
      <c r="AG103" s="90"/>
      <c r="AH103" s="10">
        <f t="shared" si="25"/>
        <v>350</v>
      </c>
      <c r="AI103" s="10"/>
      <c r="AJ103" s="10">
        <f t="shared" si="26"/>
        <v>350</v>
      </c>
      <c r="AK103" s="10">
        <v>-60</v>
      </c>
      <c r="AL103" s="10">
        <f t="shared" si="27"/>
        <v>290</v>
      </c>
      <c r="AM103" s="10"/>
      <c r="AN103" s="10">
        <f t="shared" si="28"/>
        <v>290</v>
      </c>
      <c r="AO103" s="10"/>
      <c r="AP103" s="10">
        <f t="shared" si="29"/>
        <v>290</v>
      </c>
      <c r="AQ103" s="10"/>
      <c r="AR103" s="10">
        <f t="shared" si="30"/>
        <v>290</v>
      </c>
      <c r="AS103" s="10"/>
      <c r="AT103" s="10">
        <f t="shared" si="31"/>
        <v>290</v>
      </c>
      <c r="AU103" s="10"/>
      <c r="AV103" s="10">
        <f t="shared" si="19"/>
        <v>290</v>
      </c>
      <c r="AW103" s="10"/>
      <c r="AX103" s="10">
        <f t="shared" si="32"/>
        <v>290</v>
      </c>
      <c r="AY103" s="10"/>
      <c r="AZ103" s="10">
        <f t="shared" si="33"/>
        <v>290</v>
      </c>
    </row>
    <row r="104" spans="1:52" ht="15">
      <c r="A104" s="372"/>
      <c r="B104" s="372"/>
      <c r="C104" s="423">
        <v>4740</v>
      </c>
      <c r="D104" s="372" t="s">
        <v>555</v>
      </c>
      <c r="E104" s="406"/>
      <c r="F104" s="372"/>
      <c r="G104" s="372"/>
      <c r="H104" s="371"/>
      <c r="I104" s="372"/>
      <c r="J104" s="371"/>
      <c r="K104" s="10"/>
      <c r="L104" s="10"/>
      <c r="M104" s="10"/>
      <c r="N104" s="371"/>
      <c r="O104" s="10">
        <v>299</v>
      </c>
      <c r="P104" s="379"/>
      <c r="Q104" s="10">
        <f t="shared" si="20"/>
        <v>299</v>
      </c>
      <c r="R104" s="379"/>
      <c r="S104" s="10">
        <f t="shared" si="21"/>
        <v>299</v>
      </c>
      <c r="T104" s="379">
        <v>-9</v>
      </c>
      <c r="U104" s="10">
        <f t="shared" si="22"/>
        <v>290</v>
      </c>
      <c r="V104" s="379"/>
      <c r="W104" s="10">
        <f t="shared" si="23"/>
        <v>290</v>
      </c>
      <c r="X104" s="372"/>
      <c r="Y104" s="379">
        <f t="shared" si="34"/>
        <v>290</v>
      </c>
      <c r="Z104" s="373"/>
      <c r="AA104" s="107">
        <v>1000</v>
      </c>
      <c r="AE104" s="10"/>
      <c r="AF104" s="10">
        <f t="shared" si="24"/>
        <v>1000</v>
      </c>
      <c r="AG104" s="90"/>
      <c r="AH104" s="10">
        <f t="shared" si="25"/>
        <v>1000</v>
      </c>
      <c r="AI104" s="10"/>
      <c r="AJ104" s="10">
        <f t="shared" si="26"/>
        <v>1000</v>
      </c>
      <c r="AK104" s="10"/>
      <c r="AL104" s="10">
        <f t="shared" si="27"/>
        <v>1000</v>
      </c>
      <c r="AM104" s="10"/>
      <c r="AN104" s="10">
        <f t="shared" si="28"/>
        <v>1000</v>
      </c>
      <c r="AO104" s="10"/>
      <c r="AP104" s="10">
        <f t="shared" si="29"/>
        <v>1000</v>
      </c>
      <c r="AQ104" s="10">
        <v>1000</v>
      </c>
      <c r="AR104" s="10">
        <f t="shared" si="30"/>
        <v>2000</v>
      </c>
      <c r="AS104" s="10"/>
      <c r="AT104" s="10">
        <f t="shared" si="31"/>
        <v>2000</v>
      </c>
      <c r="AU104" s="10">
        <v>-1000</v>
      </c>
      <c r="AV104" s="10">
        <f t="shared" si="19"/>
        <v>1000</v>
      </c>
      <c r="AW104" s="10"/>
      <c r="AX104" s="10">
        <f t="shared" si="32"/>
        <v>1000</v>
      </c>
      <c r="AY104" s="10"/>
      <c r="AZ104" s="10">
        <f t="shared" si="33"/>
        <v>1000</v>
      </c>
    </row>
    <row r="105" spans="1:52" ht="15">
      <c r="A105" s="372"/>
      <c r="B105" s="372"/>
      <c r="C105" s="398">
        <v>4750</v>
      </c>
      <c r="D105" s="372" t="s">
        <v>556</v>
      </c>
      <c r="E105" s="406"/>
      <c r="F105" s="372"/>
      <c r="G105" s="372"/>
      <c r="H105" s="371"/>
      <c r="I105" s="372"/>
      <c r="J105" s="371"/>
      <c r="K105" s="10"/>
      <c r="L105" s="10"/>
      <c r="M105" s="10"/>
      <c r="N105" s="371"/>
      <c r="O105" s="10"/>
      <c r="P105" s="379"/>
      <c r="Q105" s="10"/>
      <c r="R105" s="379"/>
      <c r="S105" s="10"/>
      <c r="T105" s="379"/>
      <c r="U105" s="10"/>
      <c r="V105" s="379"/>
      <c r="W105" s="10"/>
      <c r="X105" s="372"/>
      <c r="Y105" s="379"/>
      <c r="Z105" s="373"/>
      <c r="AA105" s="107">
        <v>2000</v>
      </c>
      <c r="AE105" s="10"/>
      <c r="AF105" s="10">
        <f t="shared" si="24"/>
        <v>2000</v>
      </c>
      <c r="AG105" s="90"/>
      <c r="AH105" s="10">
        <f t="shared" si="25"/>
        <v>2000</v>
      </c>
      <c r="AI105" s="10"/>
      <c r="AJ105" s="10">
        <f t="shared" si="26"/>
        <v>2000</v>
      </c>
      <c r="AK105" s="10">
        <v>2000</v>
      </c>
      <c r="AL105" s="10">
        <f t="shared" si="27"/>
        <v>4000</v>
      </c>
      <c r="AM105" s="10"/>
      <c r="AN105" s="10">
        <f t="shared" si="28"/>
        <v>4000</v>
      </c>
      <c r="AO105" s="10"/>
      <c r="AP105" s="10">
        <f t="shared" si="29"/>
        <v>4000</v>
      </c>
      <c r="AQ105" s="10"/>
      <c r="AR105" s="10">
        <f t="shared" si="30"/>
        <v>4000</v>
      </c>
      <c r="AS105" s="10"/>
      <c r="AT105" s="10">
        <f t="shared" si="31"/>
        <v>4000</v>
      </c>
      <c r="AU105" s="10">
        <v>-1400</v>
      </c>
      <c r="AV105" s="10">
        <f t="shared" si="19"/>
        <v>2600</v>
      </c>
      <c r="AW105" s="10">
        <v>2070</v>
      </c>
      <c r="AX105" s="10">
        <f t="shared" si="32"/>
        <v>4670</v>
      </c>
      <c r="AY105" s="10">
        <v>101</v>
      </c>
      <c r="AZ105" s="10">
        <f t="shared" si="33"/>
        <v>4771</v>
      </c>
    </row>
    <row r="106" spans="1:52" ht="15">
      <c r="A106" s="400"/>
      <c r="B106" s="400"/>
      <c r="C106" s="392">
        <v>6060</v>
      </c>
      <c r="D106" s="400" t="s">
        <v>318</v>
      </c>
      <c r="E106" s="371"/>
      <c r="F106" s="373"/>
      <c r="G106" s="373"/>
      <c r="H106" s="371"/>
      <c r="I106" s="373"/>
      <c r="J106" s="371"/>
      <c r="K106" s="10"/>
      <c r="L106" s="10"/>
      <c r="M106" s="10"/>
      <c r="N106" s="371"/>
      <c r="O106" s="10"/>
      <c r="P106" s="379"/>
      <c r="Q106" s="10"/>
      <c r="R106" s="379"/>
      <c r="S106" s="10"/>
      <c r="T106" s="379"/>
      <c r="U106" s="10"/>
      <c r="V106" s="379"/>
      <c r="W106" s="10"/>
      <c r="X106" s="372"/>
      <c r="Y106" s="379"/>
      <c r="Z106" s="373"/>
      <c r="AA106" s="107"/>
      <c r="AE106" s="10"/>
      <c r="AF106" s="10"/>
      <c r="AG106" s="90"/>
      <c r="AH106" s="10"/>
      <c r="AI106" s="10"/>
      <c r="AJ106" s="10"/>
      <c r="AK106" s="10"/>
      <c r="AL106" s="10">
        <v>950000</v>
      </c>
      <c r="AM106" s="10"/>
      <c r="AN106" s="10">
        <v>950000</v>
      </c>
      <c r="AO106" s="10"/>
      <c r="AP106" s="10">
        <f t="shared" si="29"/>
        <v>950000</v>
      </c>
      <c r="AQ106" s="10"/>
      <c r="AR106" s="10">
        <f t="shared" si="30"/>
        <v>950000</v>
      </c>
      <c r="AS106" s="10"/>
      <c r="AT106" s="10">
        <f t="shared" si="31"/>
        <v>950000</v>
      </c>
      <c r="AU106" s="10"/>
      <c r="AV106" s="10">
        <f t="shared" si="19"/>
        <v>950000</v>
      </c>
      <c r="AW106" s="10"/>
      <c r="AX106" s="10">
        <f t="shared" si="32"/>
        <v>950000</v>
      </c>
      <c r="AY106" s="10">
        <v>7092</v>
      </c>
      <c r="AZ106" s="10">
        <f t="shared" si="33"/>
        <v>957092</v>
      </c>
    </row>
    <row r="107" spans="1:52" ht="15.75">
      <c r="A107" s="930"/>
      <c r="B107" s="904"/>
      <c r="C107" s="904"/>
      <c r="D107" s="843"/>
      <c r="E107" s="384">
        <f aca="true" t="shared" si="35" ref="E107:M107">SUM(E72:E105)</f>
        <v>1480964</v>
      </c>
      <c r="F107" s="384">
        <f t="shared" si="35"/>
        <v>-79716</v>
      </c>
      <c r="G107" s="384">
        <f t="shared" si="35"/>
        <v>1401248</v>
      </c>
      <c r="H107" s="384">
        <f t="shared" si="35"/>
        <v>0</v>
      </c>
      <c r="I107" s="384">
        <f t="shared" si="35"/>
        <v>1401248</v>
      </c>
      <c r="J107" s="384">
        <f t="shared" si="35"/>
        <v>195959</v>
      </c>
      <c r="K107" s="46">
        <f t="shared" si="35"/>
        <v>1597207</v>
      </c>
      <c r="L107" s="46">
        <f t="shared" si="35"/>
        <v>-27243</v>
      </c>
      <c r="M107" s="46">
        <f t="shared" si="35"/>
        <v>1569964</v>
      </c>
      <c r="N107" s="383"/>
      <c r="O107" s="46">
        <f>SUM(O72:O105)</f>
        <v>1770927</v>
      </c>
      <c r="P107" s="46">
        <f>SUM(P72:P105)</f>
        <v>278588</v>
      </c>
      <c r="Q107" s="46">
        <f>SUM(Q72:Q105)</f>
        <v>2049515</v>
      </c>
      <c r="R107" s="46"/>
      <c r="S107" s="46">
        <f aca="true" t="shared" si="36" ref="S107:X107">SUM(S72:S105)</f>
        <v>2049515</v>
      </c>
      <c r="T107" s="46">
        <f t="shared" si="36"/>
        <v>29859</v>
      </c>
      <c r="U107" s="46">
        <f t="shared" si="36"/>
        <v>2079374</v>
      </c>
      <c r="V107" s="46">
        <f t="shared" si="36"/>
        <v>0</v>
      </c>
      <c r="W107" s="46">
        <f t="shared" si="36"/>
        <v>2079374</v>
      </c>
      <c r="X107" s="20">
        <f t="shared" si="36"/>
        <v>17914</v>
      </c>
      <c r="Y107" s="97">
        <f>W107+X107</f>
        <v>2097288</v>
      </c>
      <c r="Z107" s="393"/>
      <c r="AA107" s="429">
        <f>SUM(AA73:AA105)</f>
        <v>3074000</v>
      </c>
      <c r="AE107" s="20">
        <f>SUM(AE73:AE105)</f>
        <v>0</v>
      </c>
      <c r="AF107" s="20">
        <f t="shared" si="24"/>
        <v>3074000</v>
      </c>
      <c r="AG107" s="20">
        <f>SUM(AG73:AG105)</f>
        <v>424</v>
      </c>
      <c r="AH107" s="20">
        <f t="shared" si="25"/>
        <v>3074424</v>
      </c>
      <c r="AI107" s="20"/>
      <c r="AJ107" s="20">
        <f t="shared" si="26"/>
        <v>3074424</v>
      </c>
      <c r="AK107" s="20">
        <f>SUM(AK73:AK105)</f>
        <v>174460</v>
      </c>
      <c r="AL107" s="20">
        <f>SUM(AL73:AL106)</f>
        <v>4198884</v>
      </c>
      <c r="AM107" s="20">
        <f>SUM(AM73:AM105)</f>
        <v>0</v>
      </c>
      <c r="AN107" s="20">
        <f t="shared" si="28"/>
        <v>4198884</v>
      </c>
      <c r="AO107" s="20">
        <f>SUM(AO73:AO106)</f>
        <v>50401</v>
      </c>
      <c r="AP107" s="20">
        <f t="shared" si="29"/>
        <v>4249285</v>
      </c>
      <c r="AQ107" s="20">
        <f>SUM(AQ73:AQ106)</f>
        <v>45764</v>
      </c>
      <c r="AR107" s="20">
        <f t="shared" si="30"/>
        <v>4295049</v>
      </c>
      <c r="AS107" s="20">
        <f>SUM(AS73:AS106)</f>
        <v>2477</v>
      </c>
      <c r="AT107" s="20">
        <f t="shared" si="31"/>
        <v>4297526</v>
      </c>
      <c r="AU107" s="20">
        <v>0</v>
      </c>
      <c r="AV107" s="20">
        <f>AT107+AU107</f>
        <v>4297526</v>
      </c>
      <c r="AW107" s="20">
        <f>SUM(AW73:AW106)</f>
        <v>29813</v>
      </c>
      <c r="AX107" s="20">
        <f t="shared" si="32"/>
        <v>4327339</v>
      </c>
      <c r="AY107" s="20">
        <f>SUM(AY73:AY106)</f>
        <v>12460</v>
      </c>
      <c r="AZ107" s="20">
        <f t="shared" si="33"/>
        <v>4339799</v>
      </c>
    </row>
    <row r="108" spans="1:52" ht="15">
      <c r="A108" s="390">
        <v>754</v>
      </c>
      <c r="B108" s="390">
        <v>75414</v>
      </c>
      <c r="C108" s="390">
        <v>4700</v>
      </c>
      <c r="D108" s="371" t="s">
        <v>407</v>
      </c>
      <c r="E108" s="139"/>
      <c r="F108" s="139"/>
      <c r="G108" s="139"/>
      <c r="H108" s="371"/>
      <c r="I108" s="139"/>
      <c r="J108" s="371"/>
      <c r="K108" s="139"/>
      <c r="L108" s="139"/>
      <c r="M108" s="139"/>
      <c r="N108" s="371"/>
      <c r="O108" s="10">
        <v>400</v>
      </c>
      <c r="P108" s="10"/>
      <c r="Q108" s="10">
        <f>O108+P108</f>
        <v>400</v>
      </c>
      <c r="R108" s="10"/>
      <c r="S108" s="10">
        <f>Q108+R108</f>
        <v>400</v>
      </c>
      <c r="T108" s="10"/>
      <c r="U108" s="10">
        <f>S108+T108</f>
        <v>400</v>
      </c>
      <c r="V108" s="10"/>
      <c r="W108" s="10">
        <v>400</v>
      </c>
      <c r="X108" s="372"/>
      <c r="Y108" s="379">
        <f>W108+X108</f>
        <v>400</v>
      </c>
      <c r="Z108" s="372"/>
      <c r="AA108" s="10">
        <v>400</v>
      </c>
      <c r="AE108" s="10"/>
      <c r="AF108" s="10">
        <f t="shared" si="24"/>
        <v>400</v>
      </c>
      <c r="AG108" s="90"/>
      <c r="AH108" s="10">
        <f t="shared" si="25"/>
        <v>400</v>
      </c>
      <c r="AI108" s="10"/>
      <c r="AJ108" s="10">
        <f t="shared" si="26"/>
        <v>400</v>
      </c>
      <c r="AK108" s="10"/>
      <c r="AL108" s="10">
        <f t="shared" si="27"/>
        <v>400</v>
      </c>
      <c r="AM108" s="10"/>
      <c r="AN108" s="10">
        <f t="shared" si="28"/>
        <v>400</v>
      </c>
      <c r="AO108" s="10"/>
      <c r="AP108" s="10">
        <f t="shared" si="29"/>
        <v>400</v>
      </c>
      <c r="AQ108" s="10"/>
      <c r="AR108" s="10">
        <f t="shared" si="30"/>
        <v>400</v>
      </c>
      <c r="AS108" s="10"/>
      <c r="AT108" s="10">
        <f t="shared" si="31"/>
        <v>400</v>
      </c>
      <c r="AU108" s="10"/>
      <c r="AV108" s="10">
        <f aca="true" t="shared" si="37" ref="AV108:AV146">AT108+AU108</f>
        <v>400</v>
      </c>
      <c r="AW108" s="10"/>
      <c r="AX108" s="10">
        <f t="shared" si="32"/>
        <v>400</v>
      </c>
      <c r="AY108" s="10"/>
      <c r="AZ108" s="10">
        <f t="shared" si="33"/>
        <v>400</v>
      </c>
    </row>
    <row r="109" spans="1:52" ht="15">
      <c r="A109" s="400"/>
      <c r="B109" s="400"/>
      <c r="C109" s="392"/>
      <c r="D109" s="371"/>
      <c r="E109" s="139"/>
      <c r="F109" s="139"/>
      <c r="G109" s="139"/>
      <c r="H109" s="371"/>
      <c r="I109" s="139"/>
      <c r="J109" s="371"/>
      <c r="K109" s="139"/>
      <c r="L109" s="139"/>
      <c r="M109" s="139"/>
      <c r="N109" s="371"/>
      <c r="O109" s="72"/>
      <c r="P109" s="72"/>
      <c r="Q109" s="72"/>
      <c r="R109" s="72"/>
      <c r="S109" s="72"/>
      <c r="T109" s="72"/>
      <c r="U109" s="72"/>
      <c r="V109" s="72"/>
      <c r="W109" s="72"/>
      <c r="X109" s="372"/>
      <c r="Y109" s="379"/>
      <c r="Z109" s="372"/>
      <c r="AA109" s="10"/>
      <c r="AE109" s="10"/>
      <c r="AF109" s="10"/>
      <c r="AG109" s="9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</row>
    <row r="110" spans="1:52" ht="15.75">
      <c r="A110" s="931"/>
      <c r="B110" s="904"/>
      <c r="C110" s="904"/>
      <c r="D110" s="904"/>
      <c r="E110" s="430"/>
      <c r="F110" s="430"/>
      <c r="G110" s="430"/>
      <c r="H110" s="431"/>
      <c r="I110" s="430"/>
      <c r="J110" s="431"/>
      <c r="K110" s="430"/>
      <c r="L110" s="430"/>
      <c r="M110" s="430"/>
      <c r="N110" s="431"/>
      <c r="O110" s="46">
        <f>O108</f>
        <v>400</v>
      </c>
      <c r="P110" s="46">
        <f>P108</f>
        <v>0</v>
      </c>
      <c r="Q110" s="46">
        <f>Q108</f>
        <v>400</v>
      </c>
      <c r="R110" s="46"/>
      <c r="S110" s="46">
        <f>S108</f>
        <v>400</v>
      </c>
      <c r="T110" s="46"/>
      <c r="U110" s="46">
        <f>U108</f>
        <v>400</v>
      </c>
      <c r="V110" s="46"/>
      <c r="W110" s="46">
        <f>W108</f>
        <v>400</v>
      </c>
      <c r="X110" s="385"/>
      <c r="Y110" s="97">
        <f>W110+X110</f>
        <v>400</v>
      </c>
      <c r="Z110" s="374"/>
      <c r="AA110" s="404">
        <f>SUM(AA108:AA109)</f>
        <v>400</v>
      </c>
      <c r="AE110" s="20"/>
      <c r="AF110" s="20">
        <f t="shared" si="24"/>
        <v>400</v>
      </c>
      <c r="AG110" s="20"/>
      <c r="AH110" s="20">
        <f t="shared" si="25"/>
        <v>400</v>
      </c>
      <c r="AI110" s="20"/>
      <c r="AJ110" s="20">
        <f t="shared" si="26"/>
        <v>400</v>
      </c>
      <c r="AK110" s="20"/>
      <c r="AL110" s="20">
        <f t="shared" si="27"/>
        <v>400</v>
      </c>
      <c r="AM110" s="20"/>
      <c r="AN110" s="20">
        <f t="shared" si="28"/>
        <v>400</v>
      </c>
      <c r="AO110" s="20"/>
      <c r="AP110" s="20">
        <f t="shared" si="29"/>
        <v>400</v>
      </c>
      <c r="AQ110" s="20"/>
      <c r="AR110" s="20">
        <f t="shared" si="30"/>
        <v>400</v>
      </c>
      <c r="AS110" s="20"/>
      <c r="AT110" s="20">
        <f t="shared" si="31"/>
        <v>400</v>
      </c>
      <c r="AU110" s="20"/>
      <c r="AV110" s="20">
        <f t="shared" si="37"/>
        <v>400</v>
      </c>
      <c r="AW110" s="20"/>
      <c r="AX110" s="20">
        <f t="shared" si="32"/>
        <v>400</v>
      </c>
      <c r="AY110" s="20"/>
      <c r="AZ110" s="20">
        <f t="shared" si="33"/>
        <v>400</v>
      </c>
    </row>
    <row r="111" spans="1:52" ht="15.75">
      <c r="A111" s="932" t="s">
        <v>127</v>
      </c>
      <c r="B111" s="932"/>
      <c r="C111" s="932"/>
      <c r="D111" s="932"/>
      <c r="E111" s="418" t="e">
        <f>E107+#REF!</f>
        <v>#REF!</v>
      </c>
      <c r="F111" s="418" t="e">
        <f>F107+#REF!</f>
        <v>#REF!</v>
      </c>
      <c r="G111" s="418" t="e">
        <f>E111+F111</f>
        <v>#REF!</v>
      </c>
      <c r="H111" s="370"/>
      <c r="I111" s="114" t="e">
        <f>I107+#REF!</f>
        <v>#REF!</v>
      </c>
      <c r="J111" s="418" t="e">
        <f>J107+#REF!</f>
        <v>#REF!</v>
      </c>
      <c r="K111" s="114" t="e">
        <f>K107+#REF!</f>
        <v>#REF!</v>
      </c>
      <c r="L111" s="114" t="e">
        <f>L107+#REF!</f>
        <v>#REF!</v>
      </c>
      <c r="M111" s="114" t="e">
        <f>M107+#REF!</f>
        <v>#REF!</v>
      </c>
      <c r="N111" s="369"/>
      <c r="O111" s="114">
        <f>O107+O110</f>
        <v>1771327</v>
      </c>
      <c r="P111" s="114">
        <f>P107+P110</f>
        <v>278588</v>
      </c>
      <c r="Q111" s="114">
        <f>Q107+Q110</f>
        <v>2049915</v>
      </c>
      <c r="R111" s="114"/>
      <c r="S111" s="114">
        <f aca="true" t="shared" si="38" ref="S111:Y111">S107+S110</f>
        <v>2049915</v>
      </c>
      <c r="T111" s="114">
        <f t="shared" si="38"/>
        <v>29859</v>
      </c>
      <c r="U111" s="114">
        <f t="shared" si="38"/>
        <v>2079774</v>
      </c>
      <c r="V111" s="114">
        <f t="shared" si="38"/>
        <v>0</v>
      </c>
      <c r="W111" s="418">
        <f t="shared" si="38"/>
        <v>2079774</v>
      </c>
      <c r="X111" s="404">
        <f t="shared" si="38"/>
        <v>17914</v>
      </c>
      <c r="Y111" s="432">
        <f t="shared" si="38"/>
        <v>2097688</v>
      </c>
      <c r="Z111" s="374"/>
      <c r="AA111" s="404">
        <f>AA107+AA110</f>
        <v>3074400</v>
      </c>
      <c r="AE111" s="20"/>
      <c r="AF111" s="20">
        <f t="shared" si="24"/>
        <v>3074400</v>
      </c>
      <c r="AG111" s="20">
        <f>AG110+AG107</f>
        <v>424</v>
      </c>
      <c r="AH111" s="20">
        <f t="shared" si="25"/>
        <v>3074824</v>
      </c>
      <c r="AI111" s="20"/>
      <c r="AJ111" s="20">
        <f t="shared" si="26"/>
        <v>3074824</v>
      </c>
      <c r="AK111" s="20">
        <f>AK110+AK107</f>
        <v>174460</v>
      </c>
      <c r="AL111" s="20">
        <f>AL110+AL107</f>
        <v>4199284</v>
      </c>
      <c r="AM111" s="20"/>
      <c r="AN111" s="20">
        <f t="shared" si="28"/>
        <v>4199284</v>
      </c>
      <c r="AO111" s="20">
        <f>AO110+AO107</f>
        <v>50401</v>
      </c>
      <c r="AP111" s="20">
        <f>AP110+AP107</f>
        <v>4249685</v>
      </c>
      <c r="AQ111" s="20">
        <f>AQ110+AQ107</f>
        <v>45764</v>
      </c>
      <c r="AR111" s="20">
        <f t="shared" si="30"/>
        <v>4295449</v>
      </c>
      <c r="AS111" s="20">
        <f>AS110+AS107</f>
        <v>2477</v>
      </c>
      <c r="AT111" s="20">
        <f t="shared" si="31"/>
        <v>4297926</v>
      </c>
      <c r="AU111" s="20"/>
      <c r="AV111" s="20">
        <f t="shared" si="37"/>
        <v>4297926</v>
      </c>
      <c r="AW111" s="20">
        <f>AW110+AW107</f>
        <v>29813</v>
      </c>
      <c r="AX111" s="20">
        <f t="shared" si="32"/>
        <v>4327739</v>
      </c>
      <c r="AY111" s="20">
        <f>AY110+AY107</f>
        <v>12460</v>
      </c>
      <c r="AZ111" s="20">
        <f t="shared" si="33"/>
        <v>4340199</v>
      </c>
    </row>
    <row r="112" spans="1:52" ht="15">
      <c r="A112" s="395">
        <v>851</v>
      </c>
      <c r="B112" s="394">
        <v>85156</v>
      </c>
      <c r="C112" s="76">
        <v>4130</v>
      </c>
      <c r="D112" s="374" t="s">
        <v>571</v>
      </c>
      <c r="E112" s="433">
        <v>0</v>
      </c>
      <c r="F112" s="434">
        <v>514000</v>
      </c>
      <c r="G112" s="49">
        <v>514000</v>
      </c>
      <c r="H112" s="425"/>
      <c r="I112" s="9">
        <f>G112+H112</f>
        <v>514000</v>
      </c>
      <c r="J112" s="424">
        <v>146600</v>
      </c>
      <c r="K112" s="9">
        <f>I112+J112</f>
        <v>660600</v>
      </c>
      <c r="L112" s="9"/>
      <c r="M112" s="9">
        <f>K112+L112</f>
        <v>660600</v>
      </c>
      <c r="N112" s="425"/>
      <c r="O112" s="9">
        <v>481000</v>
      </c>
      <c r="P112" s="9"/>
      <c r="Q112" s="9">
        <f>O112+P112</f>
        <v>481000</v>
      </c>
      <c r="R112" s="9">
        <v>32733</v>
      </c>
      <c r="S112" s="9">
        <f>Q112+R112</f>
        <v>513733</v>
      </c>
      <c r="T112" s="9"/>
      <c r="U112" s="9">
        <f>S112+T112</f>
        <v>513733</v>
      </c>
      <c r="V112" s="9"/>
      <c r="W112" s="9">
        <f>U112+V112</f>
        <v>513733</v>
      </c>
      <c r="X112" s="374"/>
      <c r="Y112" s="397">
        <f>W112+X112</f>
        <v>513733</v>
      </c>
      <c r="Z112" s="374"/>
      <c r="AA112" s="9">
        <v>391000</v>
      </c>
      <c r="AE112" s="10"/>
      <c r="AF112" s="10">
        <f t="shared" si="24"/>
        <v>391000</v>
      </c>
      <c r="AG112" s="90">
        <v>424000</v>
      </c>
      <c r="AH112" s="10">
        <f t="shared" si="25"/>
        <v>815000</v>
      </c>
      <c r="AI112" s="10"/>
      <c r="AJ112" s="10">
        <f t="shared" si="26"/>
        <v>815000</v>
      </c>
      <c r="AK112" s="10"/>
      <c r="AL112" s="10">
        <f t="shared" si="27"/>
        <v>815000</v>
      </c>
      <c r="AM112" s="10"/>
      <c r="AN112" s="10">
        <f t="shared" si="28"/>
        <v>815000</v>
      </c>
      <c r="AO112" s="10"/>
      <c r="AP112" s="10">
        <f t="shared" si="29"/>
        <v>815000</v>
      </c>
      <c r="AQ112" s="10"/>
      <c r="AR112" s="10">
        <f t="shared" si="30"/>
        <v>815000</v>
      </c>
      <c r="AS112" s="10"/>
      <c r="AT112" s="10">
        <f t="shared" si="31"/>
        <v>815000</v>
      </c>
      <c r="AU112" s="10"/>
      <c r="AV112" s="10">
        <f t="shared" si="37"/>
        <v>815000</v>
      </c>
      <c r="AW112" s="10">
        <v>-302785</v>
      </c>
      <c r="AX112" s="10">
        <f t="shared" si="32"/>
        <v>512215</v>
      </c>
      <c r="AY112" s="10"/>
      <c r="AZ112" s="10">
        <f t="shared" si="33"/>
        <v>512215</v>
      </c>
    </row>
    <row r="113" spans="1:52" ht="15">
      <c r="A113" s="399"/>
      <c r="B113" s="392"/>
      <c r="C113" s="435"/>
      <c r="D113" s="400"/>
      <c r="E113" s="407"/>
      <c r="F113" s="72"/>
      <c r="G113" s="427"/>
      <c r="H113" s="428"/>
      <c r="I113" s="72"/>
      <c r="J113" s="427"/>
      <c r="K113" s="72"/>
      <c r="L113" s="72"/>
      <c r="M113" s="402"/>
      <c r="N113" s="428"/>
      <c r="O113" s="72"/>
      <c r="P113" s="72"/>
      <c r="Q113" s="72"/>
      <c r="R113" s="72"/>
      <c r="S113" s="72"/>
      <c r="T113" s="72"/>
      <c r="U113" s="72"/>
      <c r="V113" s="72"/>
      <c r="W113" s="72"/>
      <c r="X113" s="400"/>
      <c r="Y113" s="402"/>
      <c r="Z113" s="400"/>
      <c r="AA113" s="72"/>
      <c r="AE113" s="10"/>
      <c r="AF113" s="10"/>
      <c r="AG113" s="9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</row>
    <row r="114" spans="1:52" ht="15.75">
      <c r="A114" s="933" t="s">
        <v>207</v>
      </c>
      <c r="B114" s="934"/>
      <c r="C114" s="934"/>
      <c r="D114" s="935"/>
      <c r="E114" s="418" t="e">
        <f>#REF!</f>
        <v>#REF!</v>
      </c>
      <c r="F114" s="114" t="e">
        <f>#REF!+#REF!</f>
        <v>#REF!</v>
      </c>
      <c r="G114" s="418" t="e">
        <f>E114+F114</f>
        <v>#REF!</v>
      </c>
      <c r="H114" s="369"/>
      <c r="I114" s="114" t="e">
        <f>#REF!+#REF!</f>
        <v>#REF!</v>
      </c>
      <c r="J114" s="418" t="e">
        <f>#REF!+#REF!</f>
        <v>#REF!</v>
      </c>
      <c r="K114" s="114" t="e">
        <f>#REF!+#REF!</f>
        <v>#REF!</v>
      </c>
      <c r="L114" s="114"/>
      <c r="M114" s="418" t="e">
        <f>#REF!+#REF!</f>
        <v>#REF!</v>
      </c>
      <c r="N114" s="369"/>
      <c r="O114" s="114">
        <f>O112</f>
        <v>481000</v>
      </c>
      <c r="P114" s="114"/>
      <c r="Q114" s="114">
        <f aca="true" t="shared" si="39" ref="Q114:W114">Q112</f>
        <v>481000</v>
      </c>
      <c r="R114" s="114">
        <f t="shared" si="39"/>
        <v>32733</v>
      </c>
      <c r="S114" s="114">
        <f t="shared" si="39"/>
        <v>513733</v>
      </c>
      <c r="T114" s="114">
        <f t="shared" si="39"/>
        <v>0</v>
      </c>
      <c r="U114" s="114">
        <f t="shared" si="39"/>
        <v>513733</v>
      </c>
      <c r="V114" s="114">
        <f t="shared" si="39"/>
        <v>0</v>
      </c>
      <c r="W114" s="418">
        <f t="shared" si="39"/>
        <v>513733</v>
      </c>
      <c r="X114" s="372"/>
      <c r="Y114" s="436">
        <f>W114+X114</f>
        <v>513733</v>
      </c>
      <c r="Z114" s="372"/>
      <c r="AA114" s="114">
        <f>SUM(AA112:AA113)</f>
        <v>391000</v>
      </c>
      <c r="AE114" s="20"/>
      <c r="AF114" s="20">
        <f t="shared" si="24"/>
        <v>391000</v>
      </c>
      <c r="AG114" s="20">
        <v>424000</v>
      </c>
      <c r="AH114" s="20">
        <f t="shared" si="25"/>
        <v>815000</v>
      </c>
      <c r="AI114" s="20"/>
      <c r="AJ114" s="20">
        <f t="shared" si="26"/>
        <v>815000</v>
      </c>
      <c r="AK114" s="20"/>
      <c r="AL114" s="20">
        <f t="shared" si="27"/>
        <v>815000</v>
      </c>
      <c r="AM114" s="20"/>
      <c r="AN114" s="20">
        <f t="shared" si="28"/>
        <v>815000</v>
      </c>
      <c r="AO114" s="20"/>
      <c r="AP114" s="20">
        <f t="shared" si="29"/>
        <v>815000</v>
      </c>
      <c r="AQ114" s="20"/>
      <c r="AR114" s="20">
        <f t="shared" si="30"/>
        <v>815000</v>
      </c>
      <c r="AS114" s="20"/>
      <c r="AT114" s="20">
        <f t="shared" si="31"/>
        <v>815000</v>
      </c>
      <c r="AU114" s="20"/>
      <c r="AV114" s="20">
        <f t="shared" si="37"/>
        <v>815000</v>
      </c>
      <c r="AW114" s="20">
        <f>AW112</f>
        <v>-302785</v>
      </c>
      <c r="AX114" s="20">
        <f t="shared" si="32"/>
        <v>512215</v>
      </c>
      <c r="AY114" s="20"/>
      <c r="AZ114" s="20">
        <f t="shared" si="33"/>
        <v>512215</v>
      </c>
    </row>
    <row r="115" spans="1:52" ht="15">
      <c r="A115" s="437">
        <v>852</v>
      </c>
      <c r="B115" s="437">
        <v>85203</v>
      </c>
      <c r="C115" s="437">
        <v>2820</v>
      </c>
      <c r="D115" s="438" t="s">
        <v>572</v>
      </c>
      <c r="E115" s="439"/>
      <c r="F115" s="439"/>
      <c r="G115" s="440"/>
      <c r="H115" s="441"/>
      <c r="I115" s="413"/>
      <c r="J115" s="439"/>
      <c r="K115" s="413"/>
      <c r="L115" s="413"/>
      <c r="M115" s="440"/>
      <c r="N115" s="441"/>
      <c r="O115" s="413"/>
      <c r="P115" s="413"/>
      <c r="Q115" s="413"/>
      <c r="R115" s="413"/>
      <c r="S115" s="413"/>
      <c r="T115" s="413"/>
      <c r="U115" s="413"/>
      <c r="V115" s="413"/>
      <c r="W115" s="413">
        <v>0</v>
      </c>
      <c r="X115" s="413">
        <v>220000</v>
      </c>
      <c r="Y115" s="440">
        <v>220000</v>
      </c>
      <c r="Z115" s="396"/>
      <c r="AA115" s="9">
        <v>265000</v>
      </c>
      <c r="AE115" s="10"/>
      <c r="AF115" s="10">
        <f t="shared" si="24"/>
        <v>265000</v>
      </c>
      <c r="AG115" s="90"/>
      <c r="AH115" s="10">
        <f t="shared" si="25"/>
        <v>265000</v>
      </c>
      <c r="AI115" s="10"/>
      <c r="AJ115" s="10">
        <f t="shared" si="26"/>
        <v>265000</v>
      </c>
      <c r="AK115" s="10"/>
      <c r="AL115" s="10">
        <f t="shared" si="27"/>
        <v>265000</v>
      </c>
      <c r="AM115" s="10"/>
      <c r="AN115" s="10">
        <f t="shared" si="28"/>
        <v>265000</v>
      </c>
      <c r="AO115" s="10"/>
      <c r="AP115" s="10">
        <f t="shared" si="29"/>
        <v>265000</v>
      </c>
      <c r="AQ115" s="10"/>
      <c r="AR115" s="10">
        <f t="shared" si="30"/>
        <v>265000</v>
      </c>
      <c r="AS115" s="10">
        <v>10000</v>
      </c>
      <c r="AT115" s="10">
        <f t="shared" si="31"/>
        <v>275000</v>
      </c>
      <c r="AU115" s="10"/>
      <c r="AV115" s="10">
        <f t="shared" si="37"/>
        <v>275000</v>
      </c>
      <c r="AW115" s="10"/>
      <c r="AX115" s="10">
        <f t="shared" si="32"/>
        <v>275000</v>
      </c>
      <c r="AY115" s="10">
        <v>31570</v>
      </c>
      <c r="AZ115" s="10">
        <f t="shared" si="33"/>
        <v>306570</v>
      </c>
    </row>
    <row r="116" spans="1:52" ht="15.75">
      <c r="A116" s="366"/>
      <c r="B116" s="366"/>
      <c r="C116" s="366"/>
      <c r="D116" s="372" t="s">
        <v>573</v>
      </c>
      <c r="E116" s="416"/>
      <c r="F116" s="416"/>
      <c r="G116" s="418"/>
      <c r="H116" s="417"/>
      <c r="I116" s="114"/>
      <c r="J116" s="416"/>
      <c r="K116" s="114"/>
      <c r="L116" s="114"/>
      <c r="M116" s="418"/>
      <c r="N116" s="417"/>
      <c r="O116" s="114"/>
      <c r="P116" s="114"/>
      <c r="Q116" s="114"/>
      <c r="R116" s="114"/>
      <c r="S116" s="114"/>
      <c r="T116" s="114"/>
      <c r="U116" s="114"/>
      <c r="V116" s="114"/>
      <c r="W116" s="418"/>
      <c r="X116" s="10"/>
      <c r="Y116" s="436"/>
      <c r="Z116" s="373"/>
      <c r="AA116" s="10"/>
      <c r="AE116" s="10"/>
      <c r="AF116" s="75"/>
      <c r="AG116" s="9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</row>
    <row r="117" spans="1:52" ht="15.75">
      <c r="A117" s="366"/>
      <c r="B117" s="366"/>
      <c r="C117" s="366"/>
      <c r="D117" s="372" t="s">
        <v>574</v>
      </c>
      <c r="E117" s="442"/>
      <c r="F117" s="442"/>
      <c r="G117" s="443"/>
      <c r="H117" s="444"/>
      <c r="I117" s="85"/>
      <c r="J117" s="442"/>
      <c r="K117" s="85"/>
      <c r="L117" s="85"/>
      <c r="M117" s="443"/>
      <c r="N117" s="444"/>
      <c r="O117" s="85"/>
      <c r="P117" s="85"/>
      <c r="Q117" s="85"/>
      <c r="R117" s="85"/>
      <c r="S117" s="85"/>
      <c r="T117" s="85"/>
      <c r="U117" s="85"/>
      <c r="V117" s="85"/>
      <c r="W117" s="443"/>
      <c r="X117" s="402"/>
      <c r="Y117" s="445"/>
      <c r="Z117" s="401"/>
      <c r="AA117" s="72"/>
      <c r="AE117" s="10"/>
      <c r="AF117" s="75"/>
      <c r="AG117" s="9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</row>
    <row r="118" spans="1:52" ht="15.75">
      <c r="A118" s="446"/>
      <c r="B118" s="366"/>
      <c r="C118" s="386">
        <v>6230</v>
      </c>
      <c r="D118" s="447" t="s">
        <v>461</v>
      </c>
      <c r="E118" s="442"/>
      <c r="F118" s="442"/>
      <c r="G118" s="443"/>
      <c r="H118" s="444"/>
      <c r="I118" s="85"/>
      <c r="J118" s="442"/>
      <c r="K118" s="85"/>
      <c r="L118" s="85"/>
      <c r="M118" s="443"/>
      <c r="N118" s="444"/>
      <c r="O118" s="85"/>
      <c r="P118" s="85"/>
      <c r="Q118" s="85"/>
      <c r="R118" s="85"/>
      <c r="S118" s="85"/>
      <c r="T118" s="85"/>
      <c r="U118" s="85"/>
      <c r="V118" s="85"/>
      <c r="W118" s="443"/>
      <c r="X118" s="402"/>
      <c r="Y118" s="445"/>
      <c r="Z118" s="401"/>
      <c r="AA118" s="72"/>
      <c r="AE118" s="10"/>
      <c r="AF118" s="75"/>
      <c r="AG118" s="9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>
        <v>0</v>
      </c>
      <c r="AS118" s="10">
        <v>60000</v>
      </c>
      <c r="AT118" s="10">
        <v>60000</v>
      </c>
      <c r="AU118" s="10"/>
      <c r="AV118" s="10">
        <f t="shared" si="37"/>
        <v>60000</v>
      </c>
      <c r="AW118" s="10"/>
      <c r="AX118" s="10">
        <f t="shared" si="32"/>
        <v>60000</v>
      </c>
      <c r="AY118" s="10"/>
      <c r="AZ118" s="10">
        <f t="shared" si="33"/>
        <v>60000</v>
      </c>
    </row>
    <row r="119" spans="1:52" ht="15.75">
      <c r="A119" s="446"/>
      <c r="B119" s="366"/>
      <c r="C119" s="366"/>
      <c r="D119" s="447" t="s">
        <v>436</v>
      </c>
      <c r="E119" s="442"/>
      <c r="F119" s="442"/>
      <c r="G119" s="443"/>
      <c r="H119" s="444"/>
      <c r="I119" s="85"/>
      <c r="J119" s="442"/>
      <c r="K119" s="85"/>
      <c r="L119" s="85"/>
      <c r="M119" s="443"/>
      <c r="N119" s="444"/>
      <c r="O119" s="85"/>
      <c r="P119" s="85"/>
      <c r="Q119" s="85"/>
      <c r="R119" s="85"/>
      <c r="S119" s="85"/>
      <c r="T119" s="85"/>
      <c r="U119" s="85"/>
      <c r="V119" s="85"/>
      <c r="W119" s="443"/>
      <c r="X119" s="402"/>
      <c r="Y119" s="445"/>
      <c r="Z119" s="401"/>
      <c r="AA119" s="72"/>
      <c r="AE119" s="10"/>
      <c r="AF119" s="75"/>
      <c r="AG119" s="9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</row>
    <row r="120" spans="1:52" ht="15.75">
      <c r="A120" s="446"/>
      <c r="B120" s="366"/>
      <c r="C120" s="366"/>
      <c r="D120" s="447" t="s">
        <v>437</v>
      </c>
      <c r="E120" s="442"/>
      <c r="F120" s="442"/>
      <c r="G120" s="443"/>
      <c r="H120" s="444"/>
      <c r="I120" s="85"/>
      <c r="J120" s="442"/>
      <c r="K120" s="85"/>
      <c r="L120" s="85"/>
      <c r="M120" s="443"/>
      <c r="N120" s="444"/>
      <c r="O120" s="85"/>
      <c r="P120" s="85"/>
      <c r="Q120" s="85"/>
      <c r="R120" s="85"/>
      <c r="S120" s="85"/>
      <c r="T120" s="85"/>
      <c r="U120" s="85"/>
      <c r="V120" s="85"/>
      <c r="W120" s="443"/>
      <c r="X120" s="402"/>
      <c r="Y120" s="445"/>
      <c r="Z120" s="401"/>
      <c r="AA120" s="72"/>
      <c r="AE120" s="10"/>
      <c r="AF120" s="75"/>
      <c r="AG120" s="9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</row>
    <row r="121" spans="1:52" ht="15.75">
      <c r="A121" s="446"/>
      <c r="B121" s="366"/>
      <c r="C121" s="366"/>
      <c r="D121" s="447" t="s">
        <v>462</v>
      </c>
      <c r="E121" s="416"/>
      <c r="F121" s="416"/>
      <c r="G121" s="418"/>
      <c r="H121" s="417"/>
      <c r="I121" s="114"/>
      <c r="J121" s="416"/>
      <c r="K121" s="114"/>
      <c r="L121" s="114"/>
      <c r="M121" s="418"/>
      <c r="N121" s="417"/>
      <c r="O121" s="114"/>
      <c r="P121" s="114"/>
      <c r="Q121" s="114"/>
      <c r="R121" s="114"/>
      <c r="S121" s="114"/>
      <c r="T121" s="114"/>
      <c r="U121" s="114"/>
      <c r="V121" s="114"/>
      <c r="W121" s="418"/>
      <c r="X121" s="379"/>
      <c r="Y121" s="436"/>
      <c r="Z121" s="373"/>
      <c r="AA121" s="10"/>
      <c r="AE121" s="10"/>
      <c r="AF121" s="75"/>
      <c r="AG121" s="9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</row>
    <row r="122" spans="1:52" ht="15.75">
      <c r="A122" s="448"/>
      <c r="B122" s="448"/>
      <c r="C122" s="448"/>
      <c r="D122" s="449"/>
      <c r="E122" s="46"/>
      <c r="F122" s="46"/>
      <c r="G122" s="46"/>
      <c r="H122" s="409"/>
      <c r="I122" s="46"/>
      <c r="J122" s="46"/>
      <c r="K122" s="46"/>
      <c r="L122" s="46"/>
      <c r="M122" s="46"/>
      <c r="N122" s="409"/>
      <c r="O122" s="46"/>
      <c r="P122" s="46"/>
      <c r="Q122" s="46"/>
      <c r="R122" s="46"/>
      <c r="S122" s="46"/>
      <c r="T122" s="46"/>
      <c r="U122" s="46"/>
      <c r="V122" s="46"/>
      <c r="W122" s="46"/>
      <c r="X122" s="434"/>
      <c r="Y122" s="20"/>
      <c r="Z122" s="385"/>
      <c r="AA122" s="434"/>
      <c r="AB122" s="385"/>
      <c r="AC122" s="385"/>
      <c r="AD122" s="385"/>
      <c r="AE122" s="434"/>
      <c r="AF122" s="20"/>
      <c r="AG122" s="434"/>
      <c r="AH122" s="434"/>
      <c r="AI122" s="434"/>
      <c r="AJ122" s="434"/>
      <c r="AK122" s="434"/>
      <c r="AL122" s="434"/>
      <c r="AM122" s="434"/>
      <c r="AN122" s="434"/>
      <c r="AO122" s="434"/>
      <c r="AP122" s="434"/>
      <c r="AQ122" s="434"/>
      <c r="AR122" s="434"/>
      <c r="AS122" s="434"/>
      <c r="AT122" s="434"/>
      <c r="AU122" s="434"/>
      <c r="AV122" s="20">
        <f>SUM(AV115:AV121)</f>
        <v>335000</v>
      </c>
      <c r="AW122" s="20"/>
      <c r="AX122" s="20">
        <f>SUM(AX115:AX121)</f>
        <v>335000</v>
      </c>
      <c r="AY122" s="20">
        <f>SUM(AY115:AY121)</f>
        <v>31570</v>
      </c>
      <c r="AZ122" s="20">
        <f t="shared" si="33"/>
        <v>366570</v>
      </c>
    </row>
    <row r="123" spans="1:52" ht="15.75">
      <c r="A123" s="450">
        <v>852</v>
      </c>
      <c r="B123" s="437">
        <v>85231</v>
      </c>
      <c r="C123" s="437">
        <v>3110</v>
      </c>
      <c r="D123" s="451" t="s">
        <v>452</v>
      </c>
      <c r="E123" s="442"/>
      <c r="F123" s="442"/>
      <c r="G123" s="443"/>
      <c r="H123" s="444"/>
      <c r="I123" s="85"/>
      <c r="J123" s="442"/>
      <c r="K123" s="85"/>
      <c r="L123" s="85"/>
      <c r="M123" s="443"/>
      <c r="N123" s="444"/>
      <c r="O123" s="85"/>
      <c r="P123" s="85"/>
      <c r="Q123" s="85"/>
      <c r="R123" s="85"/>
      <c r="S123" s="85"/>
      <c r="T123" s="85"/>
      <c r="U123" s="85"/>
      <c r="V123" s="85"/>
      <c r="W123" s="443"/>
      <c r="X123" s="402"/>
      <c r="Y123" s="445"/>
      <c r="Z123" s="401"/>
      <c r="AA123" s="72"/>
      <c r="AE123" s="10"/>
      <c r="AF123" s="75"/>
      <c r="AG123" s="9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>
        <v>0</v>
      </c>
      <c r="AW123" s="10">
        <v>30000</v>
      </c>
      <c r="AX123" s="10">
        <v>30000</v>
      </c>
      <c r="AY123" s="10"/>
      <c r="AZ123" s="10">
        <f t="shared" si="33"/>
        <v>30000</v>
      </c>
    </row>
    <row r="124" spans="1:52" ht="15.75">
      <c r="A124" s="450"/>
      <c r="B124" s="452"/>
      <c r="C124" s="452"/>
      <c r="D124" s="453"/>
      <c r="E124" s="416"/>
      <c r="F124" s="416"/>
      <c r="G124" s="418"/>
      <c r="H124" s="417"/>
      <c r="I124" s="114"/>
      <c r="J124" s="416"/>
      <c r="K124" s="114"/>
      <c r="L124" s="114"/>
      <c r="M124" s="418"/>
      <c r="N124" s="417"/>
      <c r="O124" s="114"/>
      <c r="P124" s="114"/>
      <c r="Q124" s="114"/>
      <c r="R124" s="114"/>
      <c r="S124" s="114"/>
      <c r="T124" s="114"/>
      <c r="U124" s="114"/>
      <c r="V124" s="114"/>
      <c r="W124" s="418"/>
      <c r="X124" s="379"/>
      <c r="Y124" s="436"/>
      <c r="Z124" s="373"/>
      <c r="AA124" s="10"/>
      <c r="AE124" s="10"/>
      <c r="AF124" s="75"/>
      <c r="AG124" s="9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</row>
    <row r="125" spans="1:52" ht="15.75">
      <c r="A125" s="448"/>
      <c r="B125" s="448"/>
      <c r="C125" s="448"/>
      <c r="D125" s="449"/>
      <c r="E125" s="46"/>
      <c r="F125" s="46"/>
      <c r="G125" s="46"/>
      <c r="H125" s="409"/>
      <c r="I125" s="46"/>
      <c r="J125" s="46"/>
      <c r="K125" s="46"/>
      <c r="L125" s="46"/>
      <c r="M125" s="46"/>
      <c r="N125" s="409"/>
      <c r="O125" s="46"/>
      <c r="P125" s="46"/>
      <c r="Q125" s="46"/>
      <c r="R125" s="46"/>
      <c r="S125" s="46"/>
      <c r="T125" s="46"/>
      <c r="U125" s="46"/>
      <c r="V125" s="46"/>
      <c r="W125" s="46"/>
      <c r="X125" s="434"/>
      <c r="Y125" s="20"/>
      <c r="Z125" s="385"/>
      <c r="AA125" s="434"/>
      <c r="AB125" s="385"/>
      <c r="AC125" s="385"/>
      <c r="AD125" s="385"/>
      <c r="AE125" s="434"/>
      <c r="AF125" s="20"/>
      <c r="AG125" s="434"/>
      <c r="AH125" s="434"/>
      <c r="AI125" s="434"/>
      <c r="AJ125" s="434"/>
      <c r="AK125" s="434"/>
      <c r="AL125" s="434"/>
      <c r="AM125" s="434"/>
      <c r="AN125" s="434"/>
      <c r="AO125" s="434"/>
      <c r="AP125" s="434"/>
      <c r="AQ125" s="434"/>
      <c r="AR125" s="434"/>
      <c r="AS125" s="434"/>
      <c r="AT125" s="434"/>
      <c r="AU125" s="434"/>
      <c r="AV125" s="20">
        <f>AV123</f>
        <v>0</v>
      </c>
      <c r="AW125" s="20">
        <f>AW123</f>
        <v>30000</v>
      </c>
      <c r="AX125" s="20">
        <f>AX123</f>
        <v>30000</v>
      </c>
      <c r="AY125" s="20"/>
      <c r="AZ125" s="20">
        <f t="shared" si="33"/>
        <v>30000</v>
      </c>
    </row>
    <row r="126" spans="1:52" ht="15.75">
      <c r="A126" s="921" t="s">
        <v>228</v>
      </c>
      <c r="B126" s="922"/>
      <c r="C126" s="922"/>
      <c r="D126" s="923"/>
      <c r="E126" s="72"/>
      <c r="F126" s="428"/>
      <c r="G126" s="72"/>
      <c r="H126" s="428"/>
      <c r="I126" s="72"/>
      <c r="J126" s="428"/>
      <c r="K126" s="72"/>
      <c r="L126" s="72"/>
      <c r="M126" s="72"/>
      <c r="N126" s="428"/>
      <c r="O126" s="85" t="e">
        <f>#REF!</f>
        <v>#REF!</v>
      </c>
      <c r="P126" s="85"/>
      <c r="Q126" s="85" t="e">
        <f>#REF!</f>
        <v>#REF!</v>
      </c>
      <c r="R126" s="85"/>
      <c r="S126" s="85" t="e">
        <f>#REF!</f>
        <v>#REF!</v>
      </c>
      <c r="T126" s="85" t="e">
        <f>#REF!</f>
        <v>#REF!</v>
      </c>
      <c r="U126" s="85" t="e">
        <f>#REF!</f>
        <v>#REF!</v>
      </c>
      <c r="V126" s="85" t="e">
        <f>#REF!</f>
        <v>#REF!</v>
      </c>
      <c r="W126" s="443" t="e">
        <f>#REF!+#REF!</f>
        <v>#REF!</v>
      </c>
      <c r="X126" s="443" t="e">
        <f>#REF!+#REF!</f>
        <v>#REF!</v>
      </c>
      <c r="Y126" s="443" t="e">
        <f>#REF!+#REF!</f>
        <v>#REF!</v>
      </c>
      <c r="Z126" s="400"/>
      <c r="AA126" s="85">
        <f>SUM(AA115:AA116)</f>
        <v>265000</v>
      </c>
      <c r="AE126" s="134"/>
      <c r="AF126" s="134">
        <f t="shared" si="24"/>
        <v>265000</v>
      </c>
      <c r="AG126" s="134"/>
      <c r="AH126" s="134">
        <f t="shared" si="25"/>
        <v>265000</v>
      </c>
      <c r="AI126" s="134"/>
      <c r="AJ126" s="134">
        <f t="shared" si="26"/>
        <v>265000</v>
      </c>
      <c r="AK126" s="134"/>
      <c r="AL126" s="134">
        <f t="shared" si="27"/>
        <v>265000</v>
      </c>
      <c r="AM126" s="134"/>
      <c r="AN126" s="134">
        <f t="shared" si="28"/>
        <v>265000</v>
      </c>
      <c r="AO126" s="134"/>
      <c r="AP126" s="134">
        <f t="shared" si="29"/>
        <v>265000</v>
      </c>
      <c r="AQ126" s="134"/>
      <c r="AR126" s="134">
        <f t="shared" si="30"/>
        <v>265000</v>
      </c>
      <c r="AS126" s="134">
        <f>SUM(AS115:AS121)</f>
        <v>70000</v>
      </c>
      <c r="AT126" s="134">
        <f t="shared" si="31"/>
        <v>335000</v>
      </c>
      <c r="AU126" s="134"/>
      <c r="AV126" s="134">
        <f>AV125+AV122</f>
        <v>335000</v>
      </c>
      <c r="AW126" s="134">
        <f>AW125+AW122</f>
        <v>30000</v>
      </c>
      <c r="AX126" s="134">
        <f>AX125+AX122</f>
        <v>365000</v>
      </c>
      <c r="AY126" s="20">
        <f>AY125+AY122</f>
        <v>31570</v>
      </c>
      <c r="AZ126" s="20">
        <f t="shared" si="33"/>
        <v>396570</v>
      </c>
    </row>
    <row r="127" spans="1:52" ht="15" hidden="1">
      <c r="A127" s="390"/>
      <c r="B127" s="372"/>
      <c r="C127" s="390">
        <v>3110</v>
      </c>
      <c r="D127" s="372" t="s">
        <v>452</v>
      </c>
      <c r="E127" s="42">
        <v>33000</v>
      </c>
      <c r="F127" s="139">
        <v>-33000</v>
      </c>
      <c r="G127" s="10">
        <f>E127:E127+F127</f>
        <v>0</v>
      </c>
      <c r="H127" s="371"/>
      <c r="I127" s="10">
        <f>G127+H127</f>
        <v>0</v>
      </c>
      <c r="J127" s="371"/>
      <c r="K127" s="10">
        <f aca="true" t="shared" si="40" ref="K127:K137">I127+J127</f>
        <v>0</v>
      </c>
      <c r="L127" s="10"/>
      <c r="M127" s="10">
        <f aca="true" t="shared" si="41" ref="M127:M137">K127+L127</f>
        <v>0</v>
      </c>
      <c r="N127" s="371"/>
      <c r="O127" s="10"/>
      <c r="P127" s="10"/>
      <c r="Q127" s="10"/>
      <c r="R127" s="10"/>
      <c r="S127" s="10"/>
      <c r="T127" s="10"/>
      <c r="U127" s="10"/>
      <c r="V127" s="10"/>
      <c r="W127" s="10"/>
      <c r="X127" s="372"/>
      <c r="Y127" s="379">
        <f aca="true" t="shared" si="42" ref="Y127:Y135">W127+X127</f>
        <v>0</v>
      </c>
      <c r="Z127" s="372"/>
      <c r="AA127" s="25">
        <f>Y127+Z127</f>
        <v>0</v>
      </c>
      <c r="AE127" s="10"/>
      <c r="AF127" s="10">
        <f t="shared" si="24"/>
        <v>0</v>
      </c>
      <c r="AG127" s="90"/>
      <c r="AH127" s="10">
        <f t="shared" si="25"/>
        <v>0</v>
      </c>
      <c r="AI127" s="10"/>
      <c r="AJ127" s="10">
        <f t="shared" si="26"/>
        <v>0</v>
      </c>
      <c r="AK127" s="10"/>
      <c r="AL127" s="10">
        <f t="shared" si="27"/>
        <v>0</v>
      </c>
      <c r="AM127" s="10"/>
      <c r="AN127" s="10">
        <f t="shared" si="28"/>
        <v>0</v>
      </c>
      <c r="AO127" s="10"/>
      <c r="AP127" s="10">
        <f t="shared" si="29"/>
        <v>0</v>
      </c>
      <c r="AQ127" s="10"/>
      <c r="AR127" s="10">
        <f t="shared" si="30"/>
        <v>0</v>
      </c>
      <c r="AS127" s="10"/>
      <c r="AT127" s="10">
        <f t="shared" si="31"/>
        <v>0</v>
      </c>
      <c r="AU127" s="10"/>
      <c r="AV127" s="10">
        <f t="shared" si="37"/>
        <v>0</v>
      </c>
      <c r="AW127" s="10"/>
      <c r="AX127" s="10">
        <f t="shared" si="32"/>
        <v>0</v>
      </c>
      <c r="AY127" s="10"/>
      <c r="AZ127" s="10">
        <f t="shared" si="33"/>
        <v>0</v>
      </c>
    </row>
    <row r="128" spans="1:52" ht="15">
      <c r="A128" s="394">
        <v>853</v>
      </c>
      <c r="B128" s="395">
        <v>85321</v>
      </c>
      <c r="C128" s="394">
        <v>4010</v>
      </c>
      <c r="D128" s="454" t="s">
        <v>575</v>
      </c>
      <c r="E128" s="49">
        <v>0</v>
      </c>
      <c r="F128" s="424">
        <v>23000</v>
      </c>
      <c r="G128" s="9">
        <f>E127:E128+F128</f>
        <v>23000</v>
      </c>
      <c r="H128" s="425"/>
      <c r="I128" s="9">
        <f>G128+H128</f>
        <v>23000</v>
      </c>
      <c r="J128" s="424">
        <v>7700</v>
      </c>
      <c r="K128" s="9">
        <f t="shared" si="40"/>
        <v>30700</v>
      </c>
      <c r="L128" s="9"/>
      <c r="M128" s="9">
        <f t="shared" si="41"/>
        <v>30700</v>
      </c>
      <c r="N128" s="425"/>
      <c r="O128" s="9">
        <v>63936</v>
      </c>
      <c r="P128" s="9"/>
      <c r="Q128" s="9">
        <f>O128+P128</f>
        <v>63936</v>
      </c>
      <c r="R128" s="9"/>
      <c r="S128" s="9">
        <f>Q128+R128</f>
        <v>63936</v>
      </c>
      <c r="T128" s="9"/>
      <c r="U128" s="9">
        <f>S128+T128</f>
        <v>63936</v>
      </c>
      <c r="V128" s="9"/>
      <c r="W128" s="9">
        <f>U128+V128</f>
        <v>63936</v>
      </c>
      <c r="X128" s="374"/>
      <c r="Y128" s="397">
        <f t="shared" si="42"/>
        <v>63936</v>
      </c>
      <c r="Z128" s="396">
        <v>221</v>
      </c>
      <c r="AA128" s="9">
        <v>58956</v>
      </c>
      <c r="AE128" s="10"/>
      <c r="AF128" s="10">
        <f t="shared" si="24"/>
        <v>58956</v>
      </c>
      <c r="AG128" s="90"/>
      <c r="AH128" s="10">
        <f t="shared" si="25"/>
        <v>58956</v>
      </c>
      <c r="AI128" s="10"/>
      <c r="AJ128" s="10">
        <f t="shared" si="26"/>
        <v>58956</v>
      </c>
      <c r="AK128" s="10"/>
      <c r="AL128" s="10">
        <f t="shared" si="27"/>
        <v>58956</v>
      </c>
      <c r="AM128" s="10"/>
      <c r="AN128" s="10">
        <f t="shared" si="28"/>
        <v>58956</v>
      </c>
      <c r="AO128" s="10"/>
      <c r="AP128" s="10">
        <f t="shared" si="29"/>
        <v>58956</v>
      </c>
      <c r="AQ128" s="10"/>
      <c r="AR128" s="10">
        <f t="shared" si="30"/>
        <v>58956</v>
      </c>
      <c r="AS128" s="10"/>
      <c r="AT128" s="10">
        <f t="shared" si="31"/>
        <v>58956</v>
      </c>
      <c r="AU128" s="10"/>
      <c r="AV128" s="10">
        <f t="shared" si="37"/>
        <v>58956</v>
      </c>
      <c r="AW128" s="10"/>
      <c r="AX128" s="10">
        <f t="shared" si="32"/>
        <v>58956</v>
      </c>
      <c r="AY128" s="10"/>
      <c r="AZ128" s="10">
        <f t="shared" si="33"/>
        <v>58956</v>
      </c>
    </row>
    <row r="129" spans="1:52" ht="15">
      <c r="A129" s="390"/>
      <c r="B129" s="398"/>
      <c r="C129" s="390">
        <v>4040</v>
      </c>
      <c r="D129" s="406" t="s">
        <v>549</v>
      </c>
      <c r="E129" s="42"/>
      <c r="F129" s="139"/>
      <c r="G129" s="10"/>
      <c r="H129" s="371"/>
      <c r="I129" s="10"/>
      <c r="J129" s="139"/>
      <c r="K129" s="10"/>
      <c r="L129" s="10"/>
      <c r="M129" s="10"/>
      <c r="N129" s="371"/>
      <c r="O129" s="10">
        <v>7944</v>
      </c>
      <c r="P129" s="10"/>
      <c r="Q129" s="10">
        <f aca="true" t="shared" si="43" ref="Q129:Q137">O129+P129</f>
        <v>7944</v>
      </c>
      <c r="R129" s="10"/>
      <c r="S129" s="10">
        <f aca="true" t="shared" si="44" ref="S129:S137">Q129+R129</f>
        <v>7944</v>
      </c>
      <c r="T129" s="10"/>
      <c r="U129" s="10">
        <f aca="true" t="shared" si="45" ref="U129:U137">S129+T129</f>
        <v>7944</v>
      </c>
      <c r="V129" s="10"/>
      <c r="W129" s="10">
        <f aca="true" t="shared" si="46" ref="W129:W137">U129+V129</f>
        <v>7944</v>
      </c>
      <c r="X129" s="372"/>
      <c r="Y129" s="379">
        <f t="shared" si="42"/>
        <v>7944</v>
      </c>
      <c r="Z129" s="373">
        <v>-221</v>
      </c>
      <c r="AA129" s="10">
        <v>3500</v>
      </c>
      <c r="AE129" s="10"/>
      <c r="AF129" s="10">
        <f t="shared" si="24"/>
        <v>3500</v>
      </c>
      <c r="AG129" s="90"/>
      <c r="AH129" s="10">
        <f t="shared" si="25"/>
        <v>3500</v>
      </c>
      <c r="AI129" s="10"/>
      <c r="AJ129" s="10">
        <f t="shared" si="26"/>
        <v>3500</v>
      </c>
      <c r="AK129" s="10"/>
      <c r="AL129" s="10">
        <f t="shared" si="27"/>
        <v>3500</v>
      </c>
      <c r="AM129" s="10"/>
      <c r="AN129" s="10">
        <f t="shared" si="28"/>
        <v>3500</v>
      </c>
      <c r="AO129" s="10"/>
      <c r="AP129" s="10">
        <f t="shared" si="29"/>
        <v>3500</v>
      </c>
      <c r="AQ129" s="10"/>
      <c r="AR129" s="10">
        <f t="shared" si="30"/>
        <v>3500</v>
      </c>
      <c r="AS129" s="10"/>
      <c r="AT129" s="10">
        <f t="shared" si="31"/>
        <v>3500</v>
      </c>
      <c r="AU129" s="10"/>
      <c r="AV129" s="10">
        <f t="shared" si="37"/>
        <v>3500</v>
      </c>
      <c r="AW129" s="10"/>
      <c r="AX129" s="10">
        <f t="shared" si="32"/>
        <v>3500</v>
      </c>
      <c r="AY129" s="10"/>
      <c r="AZ129" s="10">
        <f t="shared" si="33"/>
        <v>3500</v>
      </c>
    </row>
    <row r="130" spans="1:52" ht="15">
      <c r="A130" s="390"/>
      <c r="B130" s="398"/>
      <c r="C130" s="390">
        <v>4110</v>
      </c>
      <c r="D130" s="406" t="s">
        <v>550</v>
      </c>
      <c r="E130" s="42">
        <v>0</v>
      </c>
      <c r="F130" s="139">
        <v>4100</v>
      </c>
      <c r="G130" s="10">
        <f>E128:E130+F130</f>
        <v>4100</v>
      </c>
      <c r="H130" s="371"/>
      <c r="I130" s="10">
        <f>G130+H130</f>
        <v>4100</v>
      </c>
      <c r="J130" s="139">
        <v>1430</v>
      </c>
      <c r="K130" s="10">
        <f t="shared" si="40"/>
        <v>5530</v>
      </c>
      <c r="L130" s="10"/>
      <c r="M130" s="10">
        <f t="shared" si="41"/>
        <v>5530</v>
      </c>
      <c r="N130" s="371"/>
      <c r="O130" s="10">
        <v>12745</v>
      </c>
      <c r="P130" s="10"/>
      <c r="Q130" s="10">
        <f t="shared" si="43"/>
        <v>12745</v>
      </c>
      <c r="R130" s="10"/>
      <c r="S130" s="10">
        <f t="shared" si="44"/>
        <v>12745</v>
      </c>
      <c r="T130" s="10"/>
      <c r="U130" s="10">
        <f t="shared" si="45"/>
        <v>12745</v>
      </c>
      <c r="V130" s="10"/>
      <c r="W130" s="10">
        <f t="shared" si="46"/>
        <v>12745</v>
      </c>
      <c r="X130" s="372"/>
      <c r="Y130" s="379">
        <f t="shared" si="42"/>
        <v>12745</v>
      </c>
      <c r="Z130" s="373"/>
      <c r="AA130" s="10">
        <v>10456</v>
      </c>
      <c r="AE130" s="10"/>
      <c r="AF130" s="10">
        <f t="shared" si="24"/>
        <v>10456</v>
      </c>
      <c r="AG130" s="90"/>
      <c r="AH130" s="10">
        <f t="shared" si="25"/>
        <v>10456</v>
      </c>
      <c r="AI130" s="10"/>
      <c r="AJ130" s="10">
        <f t="shared" si="26"/>
        <v>10456</v>
      </c>
      <c r="AK130" s="10"/>
      <c r="AL130" s="10">
        <f t="shared" si="27"/>
        <v>10456</v>
      </c>
      <c r="AM130" s="10"/>
      <c r="AN130" s="10">
        <f t="shared" si="28"/>
        <v>10456</v>
      </c>
      <c r="AO130" s="10"/>
      <c r="AP130" s="10">
        <f t="shared" si="29"/>
        <v>10456</v>
      </c>
      <c r="AQ130" s="10"/>
      <c r="AR130" s="10">
        <f t="shared" si="30"/>
        <v>10456</v>
      </c>
      <c r="AS130" s="10"/>
      <c r="AT130" s="10">
        <f t="shared" si="31"/>
        <v>10456</v>
      </c>
      <c r="AU130" s="10"/>
      <c r="AV130" s="10">
        <f t="shared" si="37"/>
        <v>10456</v>
      </c>
      <c r="AW130" s="10"/>
      <c r="AX130" s="10">
        <f t="shared" si="32"/>
        <v>10456</v>
      </c>
      <c r="AY130" s="10"/>
      <c r="AZ130" s="10">
        <f t="shared" si="33"/>
        <v>10456</v>
      </c>
    </row>
    <row r="131" spans="1:52" ht="15">
      <c r="A131" s="390"/>
      <c r="B131" s="398"/>
      <c r="C131" s="390">
        <v>4120</v>
      </c>
      <c r="D131" s="406" t="s">
        <v>298</v>
      </c>
      <c r="E131" s="42">
        <v>0</v>
      </c>
      <c r="F131" s="371">
        <v>600</v>
      </c>
      <c r="G131" s="10">
        <f>E130:E131+F131</f>
        <v>600</v>
      </c>
      <c r="H131" s="371"/>
      <c r="I131" s="10">
        <f>G131+H131</f>
        <v>600</v>
      </c>
      <c r="J131" s="371">
        <v>196</v>
      </c>
      <c r="K131" s="10">
        <f t="shared" si="40"/>
        <v>796</v>
      </c>
      <c r="L131" s="10"/>
      <c r="M131" s="10">
        <f t="shared" si="41"/>
        <v>796</v>
      </c>
      <c r="N131" s="371"/>
      <c r="O131" s="10">
        <v>1762</v>
      </c>
      <c r="P131" s="10"/>
      <c r="Q131" s="10">
        <f t="shared" si="43"/>
        <v>1762</v>
      </c>
      <c r="R131" s="10"/>
      <c r="S131" s="10">
        <f t="shared" si="44"/>
        <v>1762</v>
      </c>
      <c r="T131" s="10"/>
      <c r="U131" s="10">
        <f t="shared" si="45"/>
        <v>1762</v>
      </c>
      <c r="V131" s="10"/>
      <c r="W131" s="10">
        <f t="shared" si="46"/>
        <v>1762</v>
      </c>
      <c r="X131" s="372"/>
      <c r="Y131" s="379">
        <f t="shared" si="42"/>
        <v>1762</v>
      </c>
      <c r="Z131" s="373"/>
      <c r="AA131" s="10">
        <v>1439</v>
      </c>
      <c r="AE131" s="10"/>
      <c r="AF131" s="10">
        <f t="shared" si="24"/>
        <v>1439</v>
      </c>
      <c r="AG131" s="90"/>
      <c r="AH131" s="10">
        <f t="shared" si="25"/>
        <v>1439</v>
      </c>
      <c r="AI131" s="10"/>
      <c r="AJ131" s="10">
        <f t="shared" si="26"/>
        <v>1439</v>
      </c>
      <c r="AK131" s="10"/>
      <c r="AL131" s="10">
        <f t="shared" si="27"/>
        <v>1439</v>
      </c>
      <c r="AM131" s="10"/>
      <c r="AN131" s="10">
        <f t="shared" si="28"/>
        <v>1439</v>
      </c>
      <c r="AO131" s="10"/>
      <c r="AP131" s="10">
        <f t="shared" si="29"/>
        <v>1439</v>
      </c>
      <c r="AQ131" s="10"/>
      <c r="AR131" s="10">
        <f t="shared" si="30"/>
        <v>1439</v>
      </c>
      <c r="AS131" s="10"/>
      <c r="AT131" s="10">
        <f t="shared" si="31"/>
        <v>1439</v>
      </c>
      <c r="AU131" s="10"/>
      <c r="AV131" s="10">
        <f t="shared" si="37"/>
        <v>1439</v>
      </c>
      <c r="AW131" s="10"/>
      <c r="AX131" s="10">
        <f t="shared" si="32"/>
        <v>1439</v>
      </c>
      <c r="AY131" s="10"/>
      <c r="AZ131" s="10">
        <f t="shared" si="33"/>
        <v>1439</v>
      </c>
    </row>
    <row r="132" spans="1:52" ht="15">
      <c r="A132" s="390"/>
      <c r="B132" s="398"/>
      <c r="C132" s="390">
        <v>4170</v>
      </c>
      <c r="D132" s="406" t="s">
        <v>299</v>
      </c>
      <c r="E132" s="42"/>
      <c r="F132" s="371"/>
      <c r="G132" s="10"/>
      <c r="H132" s="371"/>
      <c r="I132" s="10"/>
      <c r="J132" s="371"/>
      <c r="K132" s="10"/>
      <c r="L132" s="10"/>
      <c r="M132" s="10"/>
      <c r="N132" s="371"/>
      <c r="O132" s="10"/>
      <c r="P132" s="10">
        <v>2000</v>
      </c>
      <c r="Q132" s="10">
        <f t="shared" si="43"/>
        <v>2000</v>
      </c>
      <c r="R132" s="10"/>
      <c r="S132" s="10">
        <f t="shared" si="44"/>
        <v>2000</v>
      </c>
      <c r="T132" s="10"/>
      <c r="U132" s="10">
        <f t="shared" si="45"/>
        <v>2000</v>
      </c>
      <c r="V132" s="10"/>
      <c r="W132" s="10">
        <f t="shared" si="46"/>
        <v>2000</v>
      </c>
      <c r="X132" s="372"/>
      <c r="Y132" s="379">
        <f t="shared" si="42"/>
        <v>2000</v>
      </c>
      <c r="Z132" s="373"/>
      <c r="AA132" s="10">
        <v>28280</v>
      </c>
      <c r="AE132" s="10"/>
      <c r="AF132" s="10">
        <f t="shared" si="24"/>
        <v>28280</v>
      </c>
      <c r="AG132" s="90"/>
      <c r="AH132" s="10">
        <f t="shared" si="25"/>
        <v>28280</v>
      </c>
      <c r="AI132" s="10"/>
      <c r="AJ132" s="10">
        <f t="shared" si="26"/>
        <v>28280</v>
      </c>
      <c r="AK132" s="10"/>
      <c r="AL132" s="10">
        <f t="shared" si="27"/>
        <v>28280</v>
      </c>
      <c r="AM132" s="10"/>
      <c r="AN132" s="10">
        <f t="shared" si="28"/>
        <v>28280</v>
      </c>
      <c r="AO132" s="10"/>
      <c r="AP132" s="10">
        <f t="shared" si="29"/>
        <v>28280</v>
      </c>
      <c r="AQ132" s="10"/>
      <c r="AR132" s="10">
        <f t="shared" si="30"/>
        <v>28280</v>
      </c>
      <c r="AS132" s="10"/>
      <c r="AT132" s="10">
        <f t="shared" si="31"/>
        <v>28280</v>
      </c>
      <c r="AU132" s="10"/>
      <c r="AV132" s="10">
        <f t="shared" si="37"/>
        <v>28280</v>
      </c>
      <c r="AW132" s="10"/>
      <c r="AX132" s="10">
        <f t="shared" si="32"/>
        <v>28280</v>
      </c>
      <c r="AY132" s="10"/>
      <c r="AZ132" s="10">
        <f t="shared" si="33"/>
        <v>28280</v>
      </c>
    </row>
    <row r="133" spans="1:52" ht="15">
      <c r="A133" s="390"/>
      <c r="B133" s="398"/>
      <c r="C133" s="390">
        <v>4210</v>
      </c>
      <c r="D133" s="406" t="s">
        <v>300</v>
      </c>
      <c r="E133" s="42">
        <v>0</v>
      </c>
      <c r="F133" s="139">
        <v>2000</v>
      </c>
      <c r="G133" s="10">
        <f>E131:E133+F133</f>
        <v>2000</v>
      </c>
      <c r="H133" s="371"/>
      <c r="I133" s="10">
        <f>G133+H133</f>
        <v>2000</v>
      </c>
      <c r="J133" s="139">
        <v>2374</v>
      </c>
      <c r="K133" s="10">
        <f t="shared" si="40"/>
        <v>4374</v>
      </c>
      <c r="L133" s="10"/>
      <c r="M133" s="10">
        <f t="shared" si="41"/>
        <v>4374</v>
      </c>
      <c r="N133" s="371"/>
      <c r="O133" s="10">
        <v>3584</v>
      </c>
      <c r="P133" s="10"/>
      <c r="Q133" s="10">
        <f t="shared" si="43"/>
        <v>3584</v>
      </c>
      <c r="R133" s="10"/>
      <c r="S133" s="10">
        <f t="shared" si="44"/>
        <v>3584</v>
      </c>
      <c r="T133" s="10"/>
      <c r="U133" s="10">
        <f t="shared" si="45"/>
        <v>3584</v>
      </c>
      <c r="V133" s="10"/>
      <c r="W133" s="10">
        <f t="shared" si="46"/>
        <v>3584</v>
      </c>
      <c r="X133" s="372"/>
      <c r="Y133" s="379">
        <f t="shared" si="42"/>
        <v>3584</v>
      </c>
      <c r="Z133" s="373"/>
      <c r="AA133" s="10">
        <v>2480</v>
      </c>
      <c r="AE133" s="10"/>
      <c r="AF133" s="10">
        <f t="shared" si="24"/>
        <v>2480</v>
      </c>
      <c r="AG133" s="90"/>
      <c r="AH133" s="10">
        <f t="shared" si="25"/>
        <v>2480</v>
      </c>
      <c r="AI133" s="10"/>
      <c r="AJ133" s="10">
        <f t="shared" si="26"/>
        <v>2480</v>
      </c>
      <c r="AK133" s="10"/>
      <c r="AL133" s="10">
        <f t="shared" si="27"/>
        <v>2480</v>
      </c>
      <c r="AM133" s="10"/>
      <c r="AN133" s="10">
        <f t="shared" si="28"/>
        <v>2480</v>
      </c>
      <c r="AO133" s="10"/>
      <c r="AP133" s="10">
        <f t="shared" si="29"/>
        <v>2480</v>
      </c>
      <c r="AQ133" s="10"/>
      <c r="AR133" s="10">
        <f t="shared" si="30"/>
        <v>2480</v>
      </c>
      <c r="AS133" s="10"/>
      <c r="AT133" s="10">
        <f t="shared" si="31"/>
        <v>2480</v>
      </c>
      <c r="AU133" s="10"/>
      <c r="AV133" s="10">
        <f t="shared" si="37"/>
        <v>2480</v>
      </c>
      <c r="AW133" s="10"/>
      <c r="AX133" s="10">
        <f t="shared" si="32"/>
        <v>2480</v>
      </c>
      <c r="AY133" s="10"/>
      <c r="AZ133" s="10">
        <f t="shared" si="33"/>
        <v>2480</v>
      </c>
    </row>
    <row r="134" spans="1:52" ht="15">
      <c r="A134" s="390"/>
      <c r="B134" s="398"/>
      <c r="C134" s="390">
        <v>4260</v>
      </c>
      <c r="D134" s="406" t="s">
        <v>302</v>
      </c>
      <c r="E134" s="42"/>
      <c r="F134" s="139"/>
      <c r="G134" s="10"/>
      <c r="H134" s="371"/>
      <c r="I134" s="10"/>
      <c r="J134" s="139"/>
      <c r="K134" s="10"/>
      <c r="L134" s="10"/>
      <c r="M134" s="10"/>
      <c r="N134" s="371"/>
      <c r="O134" s="10">
        <v>8900</v>
      </c>
      <c r="P134" s="10"/>
      <c r="Q134" s="10">
        <f t="shared" si="43"/>
        <v>8900</v>
      </c>
      <c r="R134" s="10"/>
      <c r="S134" s="10">
        <f t="shared" si="44"/>
        <v>8900</v>
      </c>
      <c r="T134" s="10"/>
      <c r="U134" s="10">
        <f t="shared" si="45"/>
        <v>8900</v>
      </c>
      <c r="V134" s="10"/>
      <c r="W134" s="10">
        <f t="shared" si="46"/>
        <v>8900</v>
      </c>
      <c r="X134" s="372"/>
      <c r="Y134" s="379">
        <f t="shared" si="42"/>
        <v>8900</v>
      </c>
      <c r="Z134" s="373"/>
      <c r="AA134" s="10">
        <v>2897</v>
      </c>
      <c r="AE134" s="10"/>
      <c r="AF134" s="10">
        <f t="shared" si="24"/>
        <v>2897</v>
      </c>
      <c r="AG134" s="90"/>
      <c r="AH134" s="10">
        <f t="shared" si="25"/>
        <v>2897</v>
      </c>
      <c r="AI134" s="10"/>
      <c r="AJ134" s="10">
        <f t="shared" si="26"/>
        <v>2897</v>
      </c>
      <c r="AK134" s="10"/>
      <c r="AL134" s="10">
        <f t="shared" si="27"/>
        <v>2897</v>
      </c>
      <c r="AM134" s="10"/>
      <c r="AN134" s="10">
        <f t="shared" si="28"/>
        <v>2897</v>
      </c>
      <c r="AO134" s="10"/>
      <c r="AP134" s="10">
        <f t="shared" si="29"/>
        <v>2897</v>
      </c>
      <c r="AQ134" s="10"/>
      <c r="AR134" s="10">
        <f t="shared" si="30"/>
        <v>2897</v>
      </c>
      <c r="AS134" s="10"/>
      <c r="AT134" s="10">
        <f t="shared" si="31"/>
        <v>2897</v>
      </c>
      <c r="AU134" s="10"/>
      <c r="AV134" s="10">
        <f t="shared" si="37"/>
        <v>2897</v>
      </c>
      <c r="AW134" s="10"/>
      <c r="AX134" s="10">
        <f t="shared" si="32"/>
        <v>2897</v>
      </c>
      <c r="AY134" s="10"/>
      <c r="AZ134" s="10">
        <f t="shared" si="33"/>
        <v>2897</v>
      </c>
    </row>
    <row r="135" spans="1:52" ht="15">
      <c r="A135" s="390"/>
      <c r="B135" s="398"/>
      <c r="C135" s="390">
        <v>4270</v>
      </c>
      <c r="D135" s="406" t="s">
        <v>303</v>
      </c>
      <c r="E135" s="42"/>
      <c r="F135" s="139"/>
      <c r="G135" s="10"/>
      <c r="H135" s="371"/>
      <c r="I135" s="10"/>
      <c r="J135" s="139"/>
      <c r="K135" s="10"/>
      <c r="L135" s="10"/>
      <c r="M135" s="10"/>
      <c r="N135" s="371"/>
      <c r="O135" s="10">
        <v>3000</v>
      </c>
      <c r="P135" s="10">
        <v>-2000</v>
      </c>
      <c r="Q135" s="10">
        <f t="shared" si="43"/>
        <v>1000</v>
      </c>
      <c r="R135" s="10"/>
      <c r="S135" s="10">
        <f t="shared" si="44"/>
        <v>1000</v>
      </c>
      <c r="T135" s="10"/>
      <c r="U135" s="10">
        <f t="shared" si="45"/>
        <v>1000</v>
      </c>
      <c r="V135" s="10">
        <v>2000</v>
      </c>
      <c r="W135" s="10">
        <f t="shared" si="46"/>
        <v>3000</v>
      </c>
      <c r="X135" s="372"/>
      <c r="Y135" s="379">
        <f t="shared" si="42"/>
        <v>3000</v>
      </c>
      <c r="Z135" s="373"/>
      <c r="AA135" s="10">
        <v>1325</v>
      </c>
      <c r="AE135" s="10"/>
      <c r="AF135" s="10">
        <f t="shared" si="24"/>
        <v>1325</v>
      </c>
      <c r="AG135" s="90"/>
      <c r="AH135" s="10">
        <f t="shared" si="25"/>
        <v>1325</v>
      </c>
      <c r="AI135" s="10"/>
      <c r="AJ135" s="10">
        <f t="shared" si="26"/>
        <v>1325</v>
      </c>
      <c r="AK135" s="10"/>
      <c r="AL135" s="10">
        <f t="shared" si="27"/>
        <v>1325</v>
      </c>
      <c r="AM135" s="10"/>
      <c r="AN135" s="10">
        <f t="shared" si="28"/>
        <v>1325</v>
      </c>
      <c r="AO135" s="10"/>
      <c r="AP135" s="10">
        <f t="shared" si="29"/>
        <v>1325</v>
      </c>
      <c r="AQ135" s="10"/>
      <c r="AR135" s="10">
        <f t="shared" si="30"/>
        <v>1325</v>
      </c>
      <c r="AS135" s="10"/>
      <c r="AT135" s="10">
        <f t="shared" si="31"/>
        <v>1325</v>
      </c>
      <c r="AU135" s="10"/>
      <c r="AV135" s="10">
        <f t="shared" si="37"/>
        <v>1325</v>
      </c>
      <c r="AW135" s="10"/>
      <c r="AX135" s="10">
        <f t="shared" si="32"/>
        <v>1325</v>
      </c>
      <c r="AY135" s="10"/>
      <c r="AZ135" s="10">
        <f t="shared" si="33"/>
        <v>1325</v>
      </c>
    </row>
    <row r="136" spans="1:52" ht="15">
      <c r="A136" s="390"/>
      <c r="B136" s="398"/>
      <c r="C136" s="390">
        <v>4280</v>
      </c>
      <c r="D136" s="406" t="s">
        <v>304</v>
      </c>
      <c r="E136" s="42"/>
      <c r="F136" s="139"/>
      <c r="G136" s="10"/>
      <c r="H136" s="371"/>
      <c r="I136" s="10"/>
      <c r="J136" s="139"/>
      <c r="K136" s="10"/>
      <c r="L136" s="10"/>
      <c r="M136" s="10"/>
      <c r="N136" s="371"/>
      <c r="O136" s="10"/>
      <c r="P136" s="10"/>
      <c r="Q136" s="10"/>
      <c r="R136" s="10"/>
      <c r="S136" s="10"/>
      <c r="T136" s="10"/>
      <c r="U136" s="10"/>
      <c r="V136" s="10"/>
      <c r="W136" s="10"/>
      <c r="X136" s="372"/>
      <c r="Y136" s="379"/>
      <c r="Z136" s="373"/>
      <c r="AA136" s="10">
        <v>83</v>
      </c>
      <c r="AE136" s="10"/>
      <c r="AF136" s="10">
        <f t="shared" si="24"/>
        <v>83</v>
      </c>
      <c r="AG136" s="90"/>
      <c r="AH136" s="10">
        <f t="shared" si="25"/>
        <v>83</v>
      </c>
      <c r="AI136" s="10"/>
      <c r="AJ136" s="10">
        <f t="shared" si="26"/>
        <v>83</v>
      </c>
      <c r="AK136" s="10"/>
      <c r="AL136" s="10">
        <f t="shared" si="27"/>
        <v>83</v>
      </c>
      <c r="AM136" s="10"/>
      <c r="AN136" s="10">
        <f t="shared" si="28"/>
        <v>83</v>
      </c>
      <c r="AO136" s="10"/>
      <c r="AP136" s="10">
        <f t="shared" si="29"/>
        <v>83</v>
      </c>
      <c r="AQ136" s="10"/>
      <c r="AR136" s="10">
        <f t="shared" si="30"/>
        <v>83</v>
      </c>
      <c r="AS136" s="10"/>
      <c r="AT136" s="10">
        <f t="shared" si="31"/>
        <v>83</v>
      </c>
      <c r="AU136" s="10"/>
      <c r="AV136" s="10">
        <f t="shared" si="37"/>
        <v>83</v>
      </c>
      <c r="AW136" s="10"/>
      <c r="AX136" s="10">
        <f t="shared" si="32"/>
        <v>83</v>
      </c>
      <c r="AY136" s="10"/>
      <c r="AZ136" s="10">
        <f t="shared" si="33"/>
        <v>83</v>
      </c>
    </row>
    <row r="137" spans="1:52" ht="15">
      <c r="A137" s="390"/>
      <c r="B137" s="398"/>
      <c r="C137" s="390">
        <v>4300</v>
      </c>
      <c r="D137" s="406" t="s">
        <v>284</v>
      </c>
      <c r="E137" s="42">
        <v>0</v>
      </c>
      <c r="F137" s="139">
        <v>1000</v>
      </c>
      <c r="G137" s="10">
        <f>E133:E137+F137</f>
        <v>1000</v>
      </c>
      <c r="H137" s="371"/>
      <c r="I137" s="10">
        <f>G137+H137</f>
        <v>1000</v>
      </c>
      <c r="J137" s="139">
        <v>3000</v>
      </c>
      <c r="K137" s="10">
        <f t="shared" si="40"/>
        <v>4000</v>
      </c>
      <c r="L137" s="10"/>
      <c r="M137" s="10">
        <f t="shared" si="41"/>
        <v>4000</v>
      </c>
      <c r="N137" s="371"/>
      <c r="O137" s="10">
        <v>15000</v>
      </c>
      <c r="P137" s="10"/>
      <c r="Q137" s="10">
        <f t="shared" si="43"/>
        <v>15000</v>
      </c>
      <c r="R137" s="10"/>
      <c r="S137" s="10">
        <f t="shared" si="44"/>
        <v>15000</v>
      </c>
      <c r="T137" s="10"/>
      <c r="U137" s="10">
        <f t="shared" si="45"/>
        <v>15000</v>
      </c>
      <c r="V137" s="10">
        <v>-2000</v>
      </c>
      <c r="W137" s="10">
        <f t="shared" si="46"/>
        <v>13000</v>
      </c>
      <c r="X137" s="372"/>
      <c r="Y137" s="379">
        <f>W137+X137</f>
        <v>13000</v>
      </c>
      <c r="Z137" s="373"/>
      <c r="AA137" s="10">
        <v>4967</v>
      </c>
      <c r="AE137" s="10"/>
      <c r="AF137" s="10">
        <f t="shared" si="24"/>
        <v>4967</v>
      </c>
      <c r="AG137" s="90"/>
      <c r="AH137" s="10">
        <f t="shared" si="25"/>
        <v>4967</v>
      </c>
      <c r="AI137" s="10"/>
      <c r="AJ137" s="10">
        <f t="shared" si="26"/>
        <v>4967</v>
      </c>
      <c r="AK137" s="10"/>
      <c r="AL137" s="10">
        <f t="shared" si="27"/>
        <v>4967</v>
      </c>
      <c r="AM137" s="10"/>
      <c r="AN137" s="10">
        <f t="shared" si="28"/>
        <v>4967</v>
      </c>
      <c r="AO137" s="10"/>
      <c r="AP137" s="10">
        <f t="shared" si="29"/>
        <v>4967</v>
      </c>
      <c r="AQ137" s="10"/>
      <c r="AR137" s="10">
        <f t="shared" si="30"/>
        <v>4967</v>
      </c>
      <c r="AS137" s="10"/>
      <c r="AT137" s="10">
        <f t="shared" si="31"/>
        <v>4967</v>
      </c>
      <c r="AU137" s="10"/>
      <c r="AV137" s="10">
        <f t="shared" si="37"/>
        <v>4967</v>
      </c>
      <c r="AW137" s="10"/>
      <c r="AX137" s="10">
        <f t="shared" si="32"/>
        <v>4967</v>
      </c>
      <c r="AY137" s="10"/>
      <c r="AZ137" s="10">
        <f t="shared" si="33"/>
        <v>4967</v>
      </c>
    </row>
    <row r="138" spans="1:52" ht="15">
      <c r="A138" s="390"/>
      <c r="B138" s="398"/>
      <c r="C138" s="390">
        <v>4350</v>
      </c>
      <c r="D138" s="406" t="s">
        <v>305</v>
      </c>
      <c r="E138" s="139"/>
      <c r="F138" s="139"/>
      <c r="G138" s="379"/>
      <c r="H138" s="371"/>
      <c r="I138" s="10"/>
      <c r="J138" s="139"/>
      <c r="K138" s="10"/>
      <c r="L138" s="10"/>
      <c r="M138" s="10"/>
      <c r="N138" s="371"/>
      <c r="O138" s="10"/>
      <c r="P138" s="10"/>
      <c r="Q138" s="10"/>
      <c r="R138" s="10"/>
      <c r="S138" s="10"/>
      <c r="T138" s="10"/>
      <c r="U138" s="10"/>
      <c r="V138" s="10"/>
      <c r="W138" s="10"/>
      <c r="X138" s="372"/>
      <c r="Y138" s="379"/>
      <c r="Z138" s="373"/>
      <c r="AA138" s="10">
        <v>414</v>
      </c>
      <c r="AE138" s="10"/>
      <c r="AF138" s="10">
        <f t="shared" si="24"/>
        <v>414</v>
      </c>
      <c r="AG138" s="90"/>
      <c r="AH138" s="10">
        <f t="shared" si="25"/>
        <v>414</v>
      </c>
      <c r="AI138" s="10"/>
      <c r="AJ138" s="10">
        <f t="shared" si="26"/>
        <v>414</v>
      </c>
      <c r="AK138" s="10"/>
      <c r="AL138" s="10">
        <f t="shared" si="27"/>
        <v>414</v>
      </c>
      <c r="AM138" s="10"/>
      <c r="AN138" s="10">
        <f t="shared" si="28"/>
        <v>414</v>
      </c>
      <c r="AO138" s="10"/>
      <c r="AP138" s="10">
        <f t="shared" si="29"/>
        <v>414</v>
      </c>
      <c r="AQ138" s="10"/>
      <c r="AR138" s="10">
        <f t="shared" si="30"/>
        <v>414</v>
      </c>
      <c r="AS138" s="10"/>
      <c r="AT138" s="10">
        <f t="shared" si="31"/>
        <v>414</v>
      </c>
      <c r="AU138" s="10"/>
      <c r="AV138" s="10">
        <f t="shared" si="37"/>
        <v>414</v>
      </c>
      <c r="AW138" s="10"/>
      <c r="AX138" s="10">
        <f t="shared" si="32"/>
        <v>414</v>
      </c>
      <c r="AY138" s="10"/>
      <c r="AZ138" s="10">
        <f t="shared" si="33"/>
        <v>414</v>
      </c>
    </row>
    <row r="139" spans="1:52" ht="15">
      <c r="A139" s="390"/>
      <c r="B139" s="398"/>
      <c r="C139" s="390">
        <v>4370</v>
      </c>
      <c r="D139" s="406" t="s">
        <v>557</v>
      </c>
      <c r="E139" s="139"/>
      <c r="F139" s="139"/>
      <c r="G139" s="379"/>
      <c r="H139" s="371"/>
      <c r="I139" s="10"/>
      <c r="J139" s="139"/>
      <c r="K139" s="10"/>
      <c r="L139" s="10"/>
      <c r="M139" s="10"/>
      <c r="N139" s="371"/>
      <c r="O139" s="10"/>
      <c r="P139" s="10"/>
      <c r="Q139" s="10"/>
      <c r="R139" s="10"/>
      <c r="S139" s="10"/>
      <c r="T139" s="10"/>
      <c r="U139" s="10"/>
      <c r="V139" s="10"/>
      <c r="W139" s="10"/>
      <c r="X139" s="372"/>
      <c r="Y139" s="379"/>
      <c r="Z139" s="373"/>
      <c r="AA139" s="10">
        <v>2070</v>
      </c>
      <c r="AE139" s="10"/>
      <c r="AF139" s="10">
        <f t="shared" si="24"/>
        <v>2070</v>
      </c>
      <c r="AG139" s="90"/>
      <c r="AH139" s="10">
        <f t="shared" si="25"/>
        <v>2070</v>
      </c>
      <c r="AI139" s="10"/>
      <c r="AJ139" s="10">
        <f t="shared" si="26"/>
        <v>2070</v>
      </c>
      <c r="AK139" s="10"/>
      <c r="AL139" s="10">
        <f t="shared" si="27"/>
        <v>2070</v>
      </c>
      <c r="AM139" s="10"/>
      <c r="AN139" s="10">
        <f t="shared" si="28"/>
        <v>2070</v>
      </c>
      <c r="AO139" s="10"/>
      <c r="AP139" s="10">
        <f t="shared" si="29"/>
        <v>2070</v>
      </c>
      <c r="AQ139" s="10"/>
      <c r="AR139" s="10">
        <f t="shared" si="30"/>
        <v>2070</v>
      </c>
      <c r="AS139" s="10"/>
      <c r="AT139" s="10">
        <f t="shared" si="31"/>
        <v>2070</v>
      </c>
      <c r="AU139" s="10"/>
      <c r="AV139" s="10">
        <f t="shared" si="37"/>
        <v>2070</v>
      </c>
      <c r="AW139" s="10"/>
      <c r="AX139" s="10">
        <f t="shared" si="32"/>
        <v>2070</v>
      </c>
      <c r="AY139" s="10"/>
      <c r="AZ139" s="10">
        <f t="shared" si="33"/>
        <v>2070</v>
      </c>
    </row>
    <row r="140" spans="1:52" ht="15">
      <c r="A140" s="390"/>
      <c r="B140" s="398"/>
      <c r="C140" s="390">
        <v>4410</v>
      </c>
      <c r="D140" s="406" t="s">
        <v>347</v>
      </c>
      <c r="E140" s="139"/>
      <c r="F140" s="139"/>
      <c r="G140" s="379"/>
      <c r="H140" s="371"/>
      <c r="I140" s="10"/>
      <c r="J140" s="139"/>
      <c r="K140" s="10"/>
      <c r="L140" s="10"/>
      <c r="M140" s="10"/>
      <c r="N140" s="371"/>
      <c r="O140" s="10">
        <v>1000</v>
      </c>
      <c r="P140" s="10"/>
      <c r="Q140" s="10">
        <f>O140+P140</f>
        <v>1000</v>
      </c>
      <c r="R140" s="10"/>
      <c r="S140" s="10">
        <f>Q140+R140</f>
        <v>1000</v>
      </c>
      <c r="T140" s="10"/>
      <c r="U140" s="10">
        <f>S140+T140</f>
        <v>1000</v>
      </c>
      <c r="V140" s="10"/>
      <c r="W140" s="10">
        <f>U140+V140</f>
        <v>1000</v>
      </c>
      <c r="X140" s="372"/>
      <c r="Y140" s="379">
        <f>W140+X140</f>
        <v>1000</v>
      </c>
      <c r="Z140" s="373"/>
      <c r="AA140" s="10">
        <v>414</v>
      </c>
      <c r="AE140" s="10"/>
      <c r="AF140" s="10">
        <f t="shared" si="24"/>
        <v>414</v>
      </c>
      <c r="AG140" s="90"/>
      <c r="AH140" s="10">
        <f t="shared" si="25"/>
        <v>414</v>
      </c>
      <c r="AI140" s="10"/>
      <c r="AJ140" s="10">
        <f t="shared" si="26"/>
        <v>414</v>
      </c>
      <c r="AK140" s="10"/>
      <c r="AL140" s="10">
        <f t="shared" si="27"/>
        <v>414</v>
      </c>
      <c r="AM140" s="10"/>
      <c r="AN140" s="10">
        <f t="shared" si="28"/>
        <v>414</v>
      </c>
      <c r="AO140" s="10"/>
      <c r="AP140" s="10">
        <f t="shared" si="29"/>
        <v>414</v>
      </c>
      <c r="AQ140" s="10"/>
      <c r="AR140" s="10">
        <f t="shared" si="30"/>
        <v>414</v>
      </c>
      <c r="AS140" s="10"/>
      <c r="AT140" s="10">
        <f t="shared" si="31"/>
        <v>414</v>
      </c>
      <c r="AU140" s="10"/>
      <c r="AV140" s="10">
        <f t="shared" si="37"/>
        <v>414</v>
      </c>
      <c r="AW140" s="10"/>
      <c r="AX140" s="10">
        <f t="shared" si="32"/>
        <v>414</v>
      </c>
      <c r="AY140" s="10"/>
      <c r="AZ140" s="10">
        <f t="shared" si="33"/>
        <v>414</v>
      </c>
    </row>
    <row r="141" spans="1:52" ht="15">
      <c r="A141" s="390"/>
      <c r="B141" s="398"/>
      <c r="C141" s="390">
        <v>4440</v>
      </c>
      <c r="D141" s="406" t="s">
        <v>576</v>
      </c>
      <c r="E141" s="139"/>
      <c r="F141" s="139"/>
      <c r="G141" s="379"/>
      <c r="H141" s="371"/>
      <c r="I141" s="10"/>
      <c r="J141" s="139"/>
      <c r="K141" s="10"/>
      <c r="L141" s="10"/>
      <c r="M141" s="10"/>
      <c r="N141" s="371"/>
      <c r="O141" s="72">
        <v>3129</v>
      </c>
      <c r="P141" s="72"/>
      <c r="Q141" s="10">
        <f>O141+P141</f>
        <v>3129</v>
      </c>
      <c r="R141" s="72"/>
      <c r="S141" s="10">
        <f>Q141+R141</f>
        <v>3129</v>
      </c>
      <c r="T141" s="72"/>
      <c r="U141" s="10">
        <f>S141+T141</f>
        <v>3129</v>
      </c>
      <c r="V141" s="72"/>
      <c r="W141" s="10">
        <f>U141+V141</f>
        <v>3129</v>
      </c>
      <c r="X141" s="372"/>
      <c r="Y141" s="379">
        <f>W141+X141</f>
        <v>3129</v>
      </c>
      <c r="Z141" s="373"/>
      <c r="AA141" s="10">
        <v>1453</v>
      </c>
      <c r="AE141" s="10"/>
      <c r="AF141" s="10">
        <f t="shared" si="24"/>
        <v>1453</v>
      </c>
      <c r="AG141" s="90"/>
      <c r="AH141" s="10">
        <f t="shared" si="25"/>
        <v>1453</v>
      </c>
      <c r="AI141" s="10"/>
      <c r="AJ141" s="10">
        <f t="shared" si="26"/>
        <v>1453</v>
      </c>
      <c r="AK141" s="10"/>
      <c r="AL141" s="10">
        <f t="shared" si="27"/>
        <v>1453</v>
      </c>
      <c r="AM141" s="10"/>
      <c r="AN141" s="10">
        <f t="shared" si="28"/>
        <v>1453</v>
      </c>
      <c r="AO141" s="10"/>
      <c r="AP141" s="10">
        <f t="shared" si="29"/>
        <v>1453</v>
      </c>
      <c r="AQ141" s="10"/>
      <c r="AR141" s="10">
        <f t="shared" si="30"/>
        <v>1453</v>
      </c>
      <c r="AS141" s="10"/>
      <c r="AT141" s="10">
        <f t="shared" si="31"/>
        <v>1453</v>
      </c>
      <c r="AU141" s="10"/>
      <c r="AV141" s="10">
        <f t="shared" si="37"/>
        <v>1453</v>
      </c>
      <c r="AW141" s="10"/>
      <c r="AX141" s="10">
        <f t="shared" si="32"/>
        <v>1453</v>
      </c>
      <c r="AY141" s="10"/>
      <c r="AZ141" s="10">
        <f t="shared" si="33"/>
        <v>1453</v>
      </c>
    </row>
    <row r="142" spans="1:52" ht="15">
      <c r="A142" s="390"/>
      <c r="B142" s="398"/>
      <c r="C142" s="390">
        <v>4700</v>
      </c>
      <c r="D142" s="406" t="s">
        <v>407</v>
      </c>
      <c r="E142" s="371"/>
      <c r="F142" s="371"/>
      <c r="G142" s="371"/>
      <c r="H142" s="371"/>
      <c r="I142" s="371"/>
      <c r="J142" s="371"/>
      <c r="K142" s="371"/>
      <c r="L142" s="371"/>
      <c r="M142" s="371"/>
      <c r="N142" s="371"/>
      <c r="O142" s="371"/>
      <c r="P142" s="371"/>
      <c r="Q142" s="371"/>
      <c r="R142" s="371"/>
      <c r="S142" s="371"/>
      <c r="T142" s="371"/>
      <c r="U142" s="371"/>
      <c r="V142" s="371"/>
      <c r="W142" s="371"/>
      <c r="X142" s="371"/>
      <c r="Y142" s="371"/>
      <c r="Z142" s="371"/>
      <c r="AA142" s="10">
        <v>210</v>
      </c>
      <c r="AE142" s="10"/>
      <c r="AF142" s="10">
        <f t="shared" si="24"/>
        <v>210</v>
      </c>
      <c r="AG142" s="90"/>
      <c r="AH142" s="10">
        <f t="shared" si="25"/>
        <v>210</v>
      </c>
      <c r="AI142" s="10"/>
      <c r="AJ142" s="10">
        <f t="shared" si="26"/>
        <v>210</v>
      </c>
      <c r="AK142" s="10"/>
      <c r="AL142" s="10">
        <f t="shared" si="27"/>
        <v>210</v>
      </c>
      <c r="AM142" s="10"/>
      <c r="AN142" s="10">
        <f t="shared" si="28"/>
        <v>210</v>
      </c>
      <c r="AO142" s="10"/>
      <c r="AP142" s="10">
        <f t="shared" si="29"/>
        <v>210</v>
      </c>
      <c r="AQ142" s="10"/>
      <c r="AR142" s="10">
        <f t="shared" si="30"/>
        <v>210</v>
      </c>
      <c r="AS142" s="10"/>
      <c r="AT142" s="10">
        <f t="shared" si="31"/>
        <v>210</v>
      </c>
      <c r="AU142" s="10"/>
      <c r="AV142" s="10">
        <f t="shared" si="37"/>
        <v>210</v>
      </c>
      <c r="AW142" s="10"/>
      <c r="AX142" s="10">
        <f t="shared" si="32"/>
        <v>210</v>
      </c>
      <c r="AY142" s="10"/>
      <c r="AZ142" s="10">
        <f t="shared" si="33"/>
        <v>210</v>
      </c>
    </row>
    <row r="143" spans="1:52" ht="15">
      <c r="A143" s="390"/>
      <c r="B143" s="398"/>
      <c r="C143" s="390">
        <v>4740</v>
      </c>
      <c r="D143" s="406" t="s">
        <v>555</v>
      </c>
      <c r="E143" s="371"/>
      <c r="F143" s="371"/>
      <c r="G143" s="371"/>
      <c r="H143" s="371"/>
      <c r="I143" s="371"/>
      <c r="J143" s="371"/>
      <c r="K143" s="371"/>
      <c r="L143" s="371"/>
      <c r="M143" s="371"/>
      <c r="N143" s="371"/>
      <c r="O143" s="371"/>
      <c r="P143" s="371"/>
      <c r="Q143" s="371"/>
      <c r="R143" s="371"/>
      <c r="S143" s="371"/>
      <c r="T143" s="371"/>
      <c r="U143" s="371"/>
      <c r="V143" s="371"/>
      <c r="W143" s="371"/>
      <c r="X143" s="371"/>
      <c r="Y143" s="371"/>
      <c r="Z143" s="371"/>
      <c r="AA143" s="10">
        <v>828</v>
      </c>
      <c r="AE143" s="10"/>
      <c r="AF143" s="10">
        <f t="shared" si="24"/>
        <v>828</v>
      </c>
      <c r="AG143" s="90"/>
      <c r="AH143" s="10">
        <f t="shared" si="25"/>
        <v>828</v>
      </c>
      <c r="AI143" s="10"/>
      <c r="AJ143" s="10">
        <f t="shared" si="26"/>
        <v>828</v>
      </c>
      <c r="AK143" s="10"/>
      <c r="AL143" s="10">
        <f t="shared" si="27"/>
        <v>828</v>
      </c>
      <c r="AM143" s="10"/>
      <c r="AN143" s="10">
        <f t="shared" si="28"/>
        <v>828</v>
      </c>
      <c r="AO143" s="10"/>
      <c r="AP143" s="10">
        <f t="shared" si="29"/>
        <v>828</v>
      </c>
      <c r="AQ143" s="10"/>
      <c r="AR143" s="10">
        <f t="shared" si="30"/>
        <v>828</v>
      </c>
      <c r="AS143" s="10"/>
      <c r="AT143" s="10">
        <f t="shared" si="31"/>
        <v>828</v>
      </c>
      <c r="AU143" s="10"/>
      <c r="AV143" s="10">
        <f t="shared" si="37"/>
        <v>828</v>
      </c>
      <c r="AW143" s="10"/>
      <c r="AX143" s="10">
        <f t="shared" si="32"/>
        <v>828</v>
      </c>
      <c r="AY143" s="10"/>
      <c r="AZ143" s="10">
        <f t="shared" si="33"/>
        <v>828</v>
      </c>
    </row>
    <row r="144" spans="1:52" ht="15">
      <c r="A144" s="392"/>
      <c r="B144" s="399"/>
      <c r="C144" s="392">
        <v>4750</v>
      </c>
      <c r="D144" s="455" t="s">
        <v>556</v>
      </c>
      <c r="E144" s="371"/>
      <c r="F144" s="371"/>
      <c r="G144" s="371"/>
      <c r="H144" s="371"/>
      <c r="I144" s="371"/>
      <c r="J144" s="371"/>
      <c r="K144" s="371"/>
      <c r="L144" s="371"/>
      <c r="M144" s="371"/>
      <c r="N144" s="371"/>
      <c r="O144" s="371"/>
      <c r="P144" s="371"/>
      <c r="Q144" s="371"/>
      <c r="R144" s="371"/>
      <c r="S144" s="371"/>
      <c r="T144" s="371"/>
      <c r="U144" s="371"/>
      <c r="V144" s="371"/>
      <c r="W144" s="371"/>
      <c r="X144" s="371"/>
      <c r="Y144" s="371"/>
      <c r="Z144" s="371"/>
      <c r="AA144" s="72">
        <v>828</v>
      </c>
      <c r="AE144" s="10"/>
      <c r="AF144" s="10">
        <f>AA144+AE144</f>
        <v>828</v>
      </c>
      <c r="AG144" s="90"/>
      <c r="AH144" s="10">
        <f>AF144+AG144</f>
        <v>828</v>
      </c>
      <c r="AI144" s="10"/>
      <c r="AJ144" s="10">
        <f>AH144+AI144</f>
        <v>828</v>
      </c>
      <c r="AK144" s="10"/>
      <c r="AL144" s="10">
        <f>AJ144+AK144</f>
        <v>828</v>
      </c>
      <c r="AM144" s="10"/>
      <c r="AN144" s="10">
        <f>AL144+AM144</f>
        <v>828</v>
      </c>
      <c r="AO144" s="10"/>
      <c r="AP144" s="10">
        <f>AN144+AO144</f>
        <v>828</v>
      </c>
      <c r="AQ144" s="10"/>
      <c r="AR144" s="10">
        <f>AP144+AQ144</f>
        <v>828</v>
      </c>
      <c r="AS144" s="10"/>
      <c r="AT144" s="10">
        <f>AR144+AS144</f>
        <v>828</v>
      </c>
      <c r="AU144" s="10"/>
      <c r="AV144" s="10">
        <f t="shared" si="37"/>
        <v>828</v>
      </c>
      <c r="AW144" s="10"/>
      <c r="AX144" s="10">
        <f>AV144+AW144</f>
        <v>828</v>
      </c>
      <c r="AY144" s="10"/>
      <c r="AZ144" s="10">
        <f aca="true" t="shared" si="47" ref="AZ144:AZ150">AX144+AY144</f>
        <v>828</v>
      </c>
    </row>
    <row r="145" spans="1:52" ht="15.75">
      <c r="A145" s="924"/>
      <c r="B145" s="925"/>
      <c r="C145" s="877"/>
      <c r="D145" s="853"/>
      <c r="E145" s="139"/>
      <c r="F145" s="139"/>
      <c r="G145" s="379"/>
      <c r="H145" s="371"/>
      <c r="I145" s="10"/>
      <c r="J145" s="139"/>
      <c r="K145" s="10"/>
      <c r="L145" s="10"/>
      <c r="M145" s="10"/>
      <c r="N145" s="371"/>
      <c r="O145" s="10"/>
      <c r="P145" s="10"/>
      <c r="Q145" s="10"/>
      <c r="R145" s="10"/>
      <c r="S145" s="10"/>
      <c r="T145" s="10"/>
      <c r="U145" s="10"/>
      <c r="V145" s="10"/>
      <c r="W145" s="379"/>
      <c r="X145" s="372"/>
      <c r="Y145" s="379"/>
      <c r="Z145" s="372"/>
      <c r="AA145" s="404">
        <f>SUM(AA127:AA144)</f>
        <v>120600</v>
      </c>
      <c r="AE145" s="96"/>
      <c r="AF145" s="96">
        <f>AA145+AE145</f>
        <v>120600</v>
      </c>
      <c r="AG145" s="96"/>
      <c r="AH145" s="96">
        <f>AF145+AG145</f>
        <v>120600</v>
      </c>
      <c r="AI145" s="96"/>
      <c r="AJ145" s="96">
        <f>AH145+AI145</f>
        <v>120600</v>
      </c>
      <c r="AK145" s="96"/>
      <c r="AL145" s="96">
        <f>AJ145+AK145</f>
        <v>120600</v>
      </c>
      <c r="AM145" s="96"/>
      <c r="AN145" s="96">
        <f>AL145+AM145</f>
        <v>120600</v>
      </c>
      <c r="AO145" s="96"/>
      <c r="AP145" s="96">
        <f>AN145+AO145</f>
        <v>120600</v>
      </c>
      <c r="AQ145" s="20"/>
      <c r="AR145" s="20">
        <f>AP145+AQ145</f>
        <v>120600</v>
      </c>
      <c r="AS145" s="20"/>
      <c r="AT145" s="20">
        <f>AR145+AS145</f>
        <v>120600</v>
      </c>
      <c r="AU145" s="20"/>
      <c r="AV145" s="20">
        <f t="shared" si="37"/>
        <v>120600</v>
      </c>
      <c r="AW145" s="20">
        <f>SUM(AW128:AW144)</f>
        <v>0</v>
      </c>
      <c r="AX145" s="20">
        <f>AV145+AW145</f>
        <v>120600</v>
      </c>
      <c r="AY145" s="20"/>
      <c r="AZ145" s="20">
        <f t="shared" si="47"/>
        <v>120600</v>
      </c>
    </row>
    <row r="146" spans="1:52" ht="15.75">
      <c r="A146" s="395">
        <v>853</v>
      </c>
      <c r="B146" s="411">
        <v>85334</v>
      </c>
      <c r="C146" s="456">
        <v>3110</v>
      </c>
      <c r="D146" s="457" t="s">
        <v>452</v>
      </c>
      <c r="E146" s="424"/>
      <c r="F146" s="424"/>
      <c r="G146" s="397"/>
      <c r="H146" s="425"/>
      <c r="I146" s="9"/>
      <c r="J146" s="424"/>
      <c r="K146" s="9"/>
      <c r="L146" s="9"/>
      <c r="M146" s="9"/>
      <c r="N146" s="425"/>
      <c r="O146" s="9"/>
      <c r="P146" s="9"/>
      <c r="Q146" s="9"/>
      <c r="R146" s="9"/>
      <c r="S146" s="9"/>
      <c r="T146" s="9"/>
      <c r="U146" s="9"/>
      <c r="V146" s="9"/>
      <c r="W146" s="397"/>
      <c r="X146" s="374"/>
      <c r="Y146" s="397"/>
      <c r="Z146" s="374"/>
      <c r="AA146" s="404"/>
      <c r="AB146" s="425"/>
      <c r="AC146" s="425"/>
      <c r="AD146" s="425"/>
      <c r="AE146" s="96"/>
      <c r="AF146" s="96"/>
      <c r="AG146" s="96"/>
      <c r="AH146" s="96"/>
      <c r="AI146" s="96"/>
      <c r="AJ146" s="96"/>
      <c r="AK146" s="96"/>
      <c r="AL146" s="96"/>
      <c r="AM146" s="96"/>
      <c r="AN146" s="413">
        <v>0</v>
      </c>
      <c r="AO146" s="413">
        <v>8980</v>
      </c>
      <c r="AP146" s="413">
        <v>8980</v>
      </c>
      <c r="AQ146" s="10"/>
      <c r="AR146" s="10">
        <f>AP146+AQ146</f>
        <v>8980</v>
      </c>
      <c r="AS146" s="10"/>
      <c r="AT146" s="10">
        <f>AR146+AS146</f>
        <v>8980</v>
      </c>
      <c r="AU146" s="10"/>
      <c r="AV146" s="10">
        <f t="shared" si="37"/>
        <v>8980</v>
      </c>
      <c r="AW146" s="10"/>
      <c r="AX146" s="10">
        <f>AV146+AW146</f>
        <v>8980</v>
      </c>
      <c r="AY146" s="10"/>
      <c r="AZ146" s="10">
        <f t="shared" si="47"/>
        <v>8980</v>
      </c>
    </row>
    <row r="147" spans="1:52" ht="15.75">
      <c r="A147" s="399"/>
      <c r="B147" s="458"/>
      <c r="C147" s="459"/>
      <c r="D147" s="458"/>
      <c r="E147" s="427"/>
      <c r="F147" s="427"/>
      <c r="G147" s="402"/>
      <c r="H147" s="428"/>
      <c r="I147" s="72"/>
      <c r="J147" s="427"/>
      <c r="K147" s="72"/>
      <c r="L147" s="72"/>
      <c r="M147" s="72"/>
      <c r="N147" s="428"/>
      <c r="O147" s="72"/>
      <c r="P147" s="72"/>
      <c r="Q147" s="72"/>
      <c r="R147" s="72"/>
      <c r="S147" s="72"/>
      <c r="T147" s="72"/>
      <c r="U147" s="72"/>
      <c r="V147" s="72"/>
      <c r="W147" s="402"/>
      <c r="X147" s="400"/>
      <c r="Y147" s="402"/>
      <c r="Z147" s="400"/>
      <c r="AA147" s="85"/>
      <c r="AB147" s="428"/>
      <c r="AC147" s="428"/>
      <c r="AD147" s="428"/>
      <c r="AE147" s="134"/>
      <c r="AF147" s="134"/>
      <c r="AG147" s="134"/>
      <c r="AH147" s="134"/>
      <c r="AI147" s="134"/>
      <c r="AJ147" s="134"/>
      <c r="AK147" s="134"/>
      <c r="AL147" s="134"/>
      <c r="AM147" s="134"/>
      <c r="AN147" s="134"/>
      <c r="AO147" s="134"/>
      <c r="AP147" s="134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</row>
    <row r="148" spans="1:52" ht="15.75">
      <c r="A148" s="399"/>
      <c r="B148" s="79"/>
      <c r="C148" s="79"/>
      <c r="D148" s="80"/>
      <c r="E148" s="139"/>
      <c r="F148" s="139"/>
      <c r="G148" s="379"/>
      <c r="H148" s="371"/>
      <c r="I148" s="10"/>
      <c r="J148" s="139"/>
      <c r="K148" s="10"/>
      <c r="L148" s="10"/>
      <c r="M148" s="10"/>
      <c r="N148" s="371"/>
      <c r="O148" s="72"/>
      <c r="P148" s="72"/>
      <c r="Q148" s="10"/>
      <c r="R148" s="72"/>
      <c r="S148" s="10"/>
      <c r="T148" s="72"/>
      <c r="U148" s="10"/>
      <c r="V148" s="72"/>
      <c r="W148" s="379"/>
      <c r="X148" s="372"/>
      <c r="Y148" s="379"/>
      <c r="Z148" s="372"/>
      <c r="AA148" s="85"/>
      <c r="AE148" s="134"/>
      <c r="AF148" s="134"/>
      <c r="AG148" s="134"/>
      <c r="AH148" s="134"/>
      <c r="AI148" s="134"/>
      <c r="AJ148" s="134"/>
      <c r="AK148" s="134"/>
      <c r="AL148" s="134"/>
      <c r="AM148" s="134"/>
      <c r="AN148" s="134">
        <f>SUM(AN146:AN147)</f>
        <v>0</v>
      </c>
      <c r="AO148" s="134">
        <f>SUM(AO146:AO147)</f>
        <v>8980</v>
      </c>
      <c r="AP148" s="134">
        <f>SUM(AP146:AP147)</f>
        <v>8980</v>
      </c>
      <c r="AQ148" s="20"/>
      <c r="AR148" s="20">
        <f>AP148+AQ148</f>
        <v>8980</v>
      </c>
      <c r="AS148" s="20"/>
      <c r="AT148" s="20">
        <f>AR148+AS148</f>
        <v>8980</v>
      </c>
      <c r="AU148" s="20"/>
      <c r="AV148" s="20">
        <f>AT148+AU148</f>
        <v>8980</v>
      </c>
      <c r="AW148" s="20"/>
      <c r="AX148" s="20">
        <f>AV148+AW148</f>
        <v>8980</v>
      </c>
      <c r="AY148" s="20"/>
      <c r="AZ148" s="20">
        <f t="shared" si="47"/>
        <v>8980</v>
      </c>
    </row>
    <row r="149" spans="1:52" ht="15.75">
      <c r="A149" s="926" t="s">
        <v>246</v>
      </c>
      <c r="B149" s="926"/>
      <c r="C149" s="926"/>
      <c r="D149" s="926"/>
      <c r="E149" s="384" t="s">
        <v>577</v>
      </c>
      <c r="F149" s="384" t="e">
        <f>#REF!+#REF!+#REF!+#REF!</f>
        <v>#REF!</v>
      </c>
      <c r="G149" s="384" t="e">
        <f>#REF!+#REF!+#REF!+#REF!</f>
        <v>#REF!</v>
      </c>
      <c r="H149" s="409">
        <v>0</v>
      </c>
      <c r="I149" s="46" t="e">
        <f>#REF!+#REF!+#REF!+#REF!</f>
        <v>#REF!</v>
      </c>
      <c r="J149" s="384" t="e">
        <f>#REF!+#REF!+#REF!+#REF!+#REF!</f>
        <v>#REF!</v>
      </c>
      <c r="K149" s="46" t="e">
        <f>#REF!+#REF!+#REF!+#REF!+#REF!</f>
        <v>#REF!</v>
      </c>
      <c r="L149" s="46"/>
      <c r="M149" s="46" t="e">
        <f>#REF!+#REF!+#REF!+#REF!+#REF!</f>
        <v>#REF!</v>
      </c>
      <c r="N149" s="383">
        <v>0</v>
      </c>
      <c r="O149" s="46" t="e">
        <f>#REF!</f>
        <v>#REF!</v>
      </c>
      <c r="P149" s="46" t="e">
        <f>#REF!</f>
        <v>#REF!</v>
      </c>
      <c r="Q149" s="46" t="e">
        <f>#REF!</f>
        <v>#REF!</v>
      </c>
      <c r="R149" s="46"/>
      <c r="S149" s="46" t="e">
        <f>#REF!</f>
        <v>#REF!</v>
      </c>
      <c r="T149" s="46"/>
      <c r="U149" s="46" t="e">
        <f>#REF!</f>
        <v>#REF!</v>
      </c>
      <c r="V149" s="46"/>
      <c r="W149" s="384" t="e">
        <f>#REF!</f>
        <v>#REF!</v>
      </c>
      <c r="X149" s="385"/>
      <c r="Y149" s="97" t="e">
        <f>W149+X149</f>
        <v>#REF!</v>
      </c>
      <c r="Z149" s="385"/>
      <c r="AA149" s="46">
        <f>AA145</f>
        <v>120600</v>
      </c>
      <c r="AE149" s="20"/>
      <c r="AF149" s="20">
        <f>AA149+AE149</f>
        <v>120600</v>
      </c>
      <c r="AG149" s="20"/>
      <c r="AH149" s="20">
        <f>AF149+AG149</f>
        <v>120600</v>
      </c>
      <c r="AI149" s="20"/>
      <c r="AJ149" s="20">
        <f>AH149+AI149</f>
        <v>120600</v>
      </c>
      <c r="AK149" s="20"/>
      <c r="AL149" s="20">
        <f>AJ149+AK149</f>
        <v>120600</v>
      </c>
      <c r="AM149" s="20"/>
      <c r="AN149" s="20">
        <f>AN148+AN145</f>
        <v>120600</v>
      </c>
      <c r="AO149" s="20">
        <f>AO148+AO145</f>
        <v>8980</v>
      </c>
      <c r="AP149" s="20">
        <f>AP148+AP145</f>
        <v>129580</v>
      </c>
      <c r="AQ149" s="20"/>
      <c r="AR149" s="20">
        <f>AP149+AQ149</f>
        <v>129580</v>
      </c>
      <c r="AS149" s="20"/>
      <c r="AT149" s="20">
        <f>AR149+AS149</f>
        <v>129580</v>
      </c>
      <c r="AU149" s="20"/>
      <c r="AV149" s="20">
        <f>AT149+AU149</f>
        <v>129580</v>
      </c>
      <c r="AW149" s="20">
        <f>AW148+AW145</f>
        <v>0</v>
      </c>
      <c r="AX149" s="20">
        <f>AV149+AW149</f>
        <v>129580</v>
      </c>
      <c r="AY149" s="20"/>
      <c r="AZ149" s="20">
        <f t="shared" si="47"/>
        <v>129580</v>
      </c>
    </row>
    <row r="150" spans="1:52" ht="15.75">
      <c r="A150" s="927" t="s">
        <v>578</v>
      </c>
      <c r="B150" s="928"/>
      <c r="C150" s="928"/>
      <c r="D150" s="929"/>
      <c r="E150" s="384" t="e">
        <f>E149+#REF!+E111+E71+E54+E24+E16</f>
        <v>#VALUE!</v>
      </c>
      <c r="F150" s="384" t="e">
        <f>F149+F114+F111+F71+F54+F24+F16</f>
        <v>#REF!</v>
      </c>
      <c r="G150" s="384" t="e">
        <f>G149+G114+G111+G71+G54+G24+G16</f>
        <v>#REF!</v>
      </c>
      <c r="H150" s="409">
        <v>0</v>
      </c>
      <c r="I150" s="46" t="e">
        <f>I149+I114+I111+I71+I54+I24+I16</f>
        <v>#REF!</v>
      </c>
      <c r="J150" s="384" t="e">
        <f>J149+J114+J111+J71+J54+J24+J16</f>
        <v>#REF!</v>
      </c>
      <c r="K150" s="46" t="e">
        <f>K149+K114+K111+K71+K54+K24+K16</f>
        <v>#REF!</v>
      </c>
      <c r="L150" s="46" t="e">
        <f>L149+L114+L111+L71+L54+L24+L16</f>
        <v>#REF!</v>
      </c>
      <c r="M150" s="46" t="e">
        <f>M149+M114+M111+M71+M54+M24+M16</f>
        <v>#REF!</v>
      </c>
      <c r="N150" s="383">
        <v>0</v>
      </c>
      <c r="O150" s="46" t="e">
        <f aca="true" t="shared" si="48" ref="O150:Y150">O16+O24+O54+O71+O111+O114+O126+O149</f>
        <v>#REF!</v>
      </c>
      <c r="P150" s="46" t="e">
        <f t="shared" si="48"/>
        <v>#REF!</v>
      </c>
      <c r="Q150" s="46" t="e">
        <f t="shared" si="48"/>
        <v>#REF!</v>
      </c>
      <c r="R150" s="46">
        <f t="shared" si="48"/>
        <v>32733</v>
      </c>
      <c r="S150" s="46" t="e">
        <f t="shared" si="48"/>
        <v>#REF!</v>
      </c>
      <c r="T150" s="46" t="e">
        <f t="shared" si="48"/>
        <v>#REF!</v>
      </c>
      <c r="U150" s="46" t="e">
        <f t="shared" si="48"/>
        <v>#REF!</v>
      </c>
      <c r="V150" s="46" t="e">
        <f t="shared" si="48"/>
        <v>#REF!</v>
      </c>
      <c r="W150" s="384" t="e">
        <f t="shared" si="48"/>
        <v>#REF!</v>
      </c>
      <c r="X150" s="384" t="e">
        <f t="shared" si="48"/>
        <v>#REF!</v>
      </c>
      <c r="Y150" s="384" t="e">
        <f t="shared" si="48"/>
        <v>#REF!</v>
      </c>
      <c r="Z150" s="385"/>
      <c r="AA150" s="46">
        <f>AA149+AA126+AA114+AA111+AA71+AA54+AA24+AA16</f>
        <v>4569682</v>
      </c>
      <c r="AE150" s="20"/>
      <c r="AF150" s="20">
        <f>AA150+AE150</f>
        <v>4569682</v>
      </c>
      <c r="AG150" s="20">
        <f>AG149+AG126+AG114+AG111+AG71+AG54+AG24+AG16</f>
        <v>424424</v>
      </c>
      <c r="AH150" s="20">
        <f>AF150+AG150</f>
        <v>4994106</v>
      </c>
      <c r="AI150" s="20">
        <f>AI149+AI126+AI114+AI111+AI71+AI54+AI24+AI16</f>
        <v>17979</v>
      </c>
      <c r="AJ150" s="20">
        <f>AH150+AI150</f>
        <v>5012085</v>
      </c>
      <c r="AK150" s="20">
        <f>AK149+AK126+AK114+AK111+AK71+AK54+AK24+AK16</f>
        <v>175060</v>
      </c>
      <c r="AL150" s="20">
        <f>AL149+AL126+AL114+AL111+AL71+AL54+AL24+AL16</f>
        <v>6136945</v>
      </c>
      <c r="AM150" s="20">
        <f>AM149+AM126+AM114+AM111+AM71+AM54+AM24+AM16</f>
        <v>13398</v>
      </c>
      <c r="AN150" s="20">
        <f>AL150+AM150</f>
        <v>6150343</v>
      </c>
      <c r="AO150" s="20">
        <f>AO149+AO126+AO114+AO111+AO71+AO54+AO24+AO16</f>
        <v>99381</v>
      </c>
      <c r="AP150" s="20">
        <f>AP149+AP126+AP114+AP111+AP71+AP54+AP24+AP16</f>
        <v>6249724</v>
      </c>
      <c r="AQ150" s="20">
        <f>AQ149+AQ126+AQ114+AQ111+AQ71+AQ54+AQ24+AQ16</f>
        <v>89041</v>
      </c>
      <c r="AR150" s="20">
        <f>AP150+AQ150</f>
        <v>6338765</v>
      </c>
      <c r="AS150" s="20">
        <f>AS149+AS126+AS114+AS111+AS71+AS54+AS24+AS16</f>
        <v>123579</v>
      </c>
      <c r="AT150" s="20">
        <f>AR150+AS150</f>
        <v>6462344</v>
      </c>
      <c r="AU150" s="20">
        <f>AU149+AU126+AU114+AU111+AU71+AU54+AU24+AU16</f>
        <v>-1818</v>
      </c>
      <c r="AV150" s="20">
        <f>AT150+AU150</f>
        <v>6460526</v>
      </c>
      <c r="AW150" s="20">
        <f>AW149+AW126+AW114+AW111+AW71+AW54+AW24+AW16</f>
        <v>-202497</v>
      </c>
      <c r="AX150" s="20">
        <f>AV150+AW150</f>
        <v>6258029</v>
      </c>
      <c r="AY150" s="20">
        <f>AY149+AY126+AY114+AY111+AY71+AY54+AY24+AY16</f>
        <v>60230</v>
      </c>
      <c r="AZ150" s="20">
        <f t="shared" si="47"/>
        <v>6318259</v>
      </c>
    </row>
    <row r="151" spans="33:49" ht="15">
      <c r="AG151" s="90"/>
      <c r="AI151" s="90"/>
      <c r="AK151" s="90"/>
      <c r="AM151" s="90"/>
      <c r="AO151" s="90"/>
      <c r="AS151" s="90"/>
      <c r="AW151" s="90"/>
    </row>
    <row r="152" spans="33:49" ht="15">
      <c r="AG152" s="90"/>
      <c r="AK152" s="90"/>
      <c r="AM152" s="90"/>
      <c r="AO152" s="90"/>
      <c r="AS152" s="90"/>
      <c r="AW152" s="90"/>
    </row>
    <row r="153" spans="33:49" ht="15">
      <c r="AG153" s="90"/>
      <c r="AK153" s="90"/>
      <c r="AM153" s="90"/>
      <c r="AO153" s="90"/>
      <c r="AS153" s="90"/>
      <c r="AW153" s="90"/>
    </row>
    <row r="154" spans="33:49" ht="15">
      <c r="AG154" s="90"/>
      <c r="AK154" s="90"/>
      <c r="AM154" s="90"/>
      <c r="AO154" s="90"/>
      <c r="AS154" s="90"/>
      <c r="AW154" s="90"/>
    </row>
    <row r="155" spans="33:49" ht="15">
      <c r="AG155" s="90"/>
      <c r="AK155" s="90"/>
      <c r="AM155" s="90"/>
      <c r="AS155" s="90"/>
      <c r="AW155" s="90"/>
    </row>
    <row r="156" spans="33:49" ht="15">
      <c r="AG156" s="90"/>
      <c r="AK156" s="90"/>
      <c r="AM156" s="90"/>
      <c r="AS156" s="90"/>
      <c r="AW156" s="90"/>
    </row>
    <row r="157" spans="33:49" ht="15">
      <c r="AG157" s="90"/>
      <c r="AK157" s="90"/>
      <c r="AM157" s="90"/>
      <c r="AS157" s="90"/>
      <c r="AW157" s="90"/>
    </row>
    <row r="158" spans="33:49" ht="15">
      <c r="AG158" s="90"/>
      <c r="AK158" s="90"/>
      <c r="AM158" s="90"/>
      <c r="AS158" s="90"/>
      <c r="AW158" s="90"/>
    </row>
    <row r="159" spans="33:49" ht="15">
      <c r="AG159" s="90"/>
      <c r="AK159" s="90"/>
      <c r="AM159" s="90"/>
      <c r="AS159" s="90"/>
      <c r="AW159" s="90"/>
    </row>
    <row r="160" spans="33:49" ht="15">
      <c r="AG160" s="90"/>
      <c r="AK160" s="90"/>
      <c r="AM160" s="90"/>
      <c r="AS160" s="90"/>
      <c r="AW160" s="90"/>
    </row>
    <row r="161" spans="33:49" ht="15">
      <c r="AG161" s="90"/>
      <c r="AK161" s="90"/>
      <c r="AM161" s="90"/>
      <c r="AS161" s="90"/>
      <c r="AW161" s="90"/>
    </row>
    <row r="162" spans="33:49" ht="15">
      <c r="AG162" s="90"/>
      <c r="AK162" s="90"/>
      <c r="AM162" s="90"/>
      <c r="AS162" s="90"/>
      <c r="AW162" s="90"/>
    </row>
    <row r="163" spans="33:49" ht="15">
      <c r="AG163" s="90"/>
      <c r="AM163" s="90"/>
      <c r="AS163" s="90"/>
      <c r="AW163" s="90"/>
    </row>
    <row r="164" spans="33:45" ht="15">
      <c r="AG164" s="90"/>
      <c r="AM164" s="90"/>
      <c r="AS164" s="90"/>
    </row>
    <row r="165" spans="33:45" ht="15">
      <c r="AG165" s="90"/>
      <c r="AM165" s="90"/>
      <c r="AS165" s="90"/>
    </row>
    <row r="166" spans="33:45" ht="15">
      <c r="AG166" s="90"/>
      <c r="AM166" s="90"/>
      <c r="AS166" s="90"/>
    </row>
    <row r="167" spans="33:45" ht="15">
      <c r="AG167" s="90"/>
      <c r="AM167" s="90"/>
      <c r="AS167" s="90"/>
    </row>
    <row r="168" spans="33:45" ht="15">
      <c r="AG168" s="90"/>
      <c r="AM168" s="90"/>
      <c r="AS168" s="90"/>
    </row>
    <row r="169" spans="33:45" ht="15">
      <c r="AG169" s="90"/>
      <c r="AM169" s="90"/>
      <c r="AS169" s="90"/>
    </row>
    <row r="170" spans="33:45" ht="15">
      <c r="AG170" s="90"/>
      <c r="AM170" s="90"/>
      <c r="AS170" s="90"/>
    </row>
    <row r="171" spans="33:45" ht="15">
      <c r="AG171" s="90"/>
      <c r="AM171" s="90"/>
      <c r="AS171" s="90"/>
    </row>
    <row r="172" spans="33:45" ht="15">
      <c r="AG172" s="90"/>
      <c r="AM172" s="90"/>
      <c r="AS172" s="90"/>
    </row>
    <row r="173" spans="33:45" ht="15">
      <c r="AG173" s="90"/>
      <c r="AM173" s="90"/>
      <c r="AS173" s="90"/>
    </row>
    <row r="174" spans="33:45" ht="15">
      <c r="AG174" s="90"/>
      <c r="AM174" s="90"/>
      <c r="AS174" s="90"/>
    </row>
    <row r="175" spans="33:45" ht="15">
      <c r="AG175" s="90"/>
      <c r="AM175" s="90"/>
      <c r="AS175" s="90"/>
    </row>
    <row r="176" spans="33:45" ht="15">
      <c r="AG176" s="90"/>
      <c r="AM176" s="90"/>
      <c r="AS176" s="90"/>
    </row>
    <row r="177" spans="33:45" ht="15">
      <c r="AG177" s="90"/>
      <c r="AM177" s="90"/>
      <c r="AS177" s="90"/>
    </row>
    <row r="178" spans="33:45" ht="15">
      <c r="AG178" s="90"/>
      <c r="AM178" s="90"/>
      <c r="AS178" s="90"/>
    </row>
    <row r="179" spans="33:45" ht="15">
      <c r="AG179" s="90"/>
      <c r="AM179" s="90"/>
      <c r="AS179" s="90"/>
    </row>
    <row r="180" spans="33:45" ht="15">
      <c r="AG180" s="90"/>
      <c r="AM180" s="90"/>
      <c r="AS180" s="90"/>
    </row>
    <row r="181" spans="33:45" ht="15">
      <c r="AG181" s="90"/>
      <c r="AM181" s="90"/>
      <c r="AS181" s="90"/>
    </row>
    <row r="182" spans="33:45" ht="15">
      <c r="AG182" s="90"/>
      <c r="AM182" s="90"/>
      <c r="AS182" s="90"/>
    </row>
    <row r="183" spans="33:45" ht="15">
      <c r="AG183" s="90"/>
      <c r="AM183" s="90"/>
      <c r="AS183" s="90"/>
    </row>
    <row r="184" spans="33:45" ht="15">
      <c r="AG184" s="90"/>
      <c r="AM184" s="90"/>
      <c r="AS184" s="90"/>
    </row>
    <row r="185" spans="33:45" ht="15">
      <c r="AG185" s="90"/>
      <c r="AM185" s="90"/>
      <c r="AS185" s="90"/>
    </row>
    <row r="186" spans="33:45" ht="15">
      <c r="AG186" s="90"/>
      <c r="AM186" s="90"/>
      <c r="AS186" s="90"/>
    </row>
    <row r="187" spans="33:45" ht="15">
      <c r="AG187" s="90"/>
      <c r="AM187" s="90"/>
      <c r="AS187" s="90"/>
    </row>
    <row r="188" spans="33:45" ht="15">
      <c r="AG188" s="90"/>
      <c r="AM188" s="90"/>
      <c r="AS188" s="90"/>
    </row>
    <row r="189" spans="33:45" ht="15">
      <c r="AG189" s="90"/>
      <c r="AM189" s="90"/>
      <c r="AS189" s="90"/>
    </row>
    <row r="190" spans="33:45" ht="15">
      <c r="AG190" s="90"/>
      <c r="AM190" s="90"/>
      <c r="AS190" s="90"/>
    </row>
    <row r="191" spans="33:45" ht="15">
      <c r="AG191" s="90"/>
      <c r="AM191" s="90"/>
      <c r="AS191" s="90"/>
    </row>
    <row r="192" spans="33:45" ht="15">
      <c r="AG192" s="90"/>
      <c r="AM192" s="90"/>
      <c r="AS192" s="90"/>
    </row>
    <row r="193" spans="33:45" ht="15">
      <c r="AG193" s="90"/>
      <c r="AM193" s="90"/>
      <c r="AS193" s="90"/>
    </row>
    <row r="194" spans="33:45" ht="15">
      <c r="AG194" s="90"/>
      <c r="AM194" s="90"/>
      <c r="AS194" s="90"/>
    </row>
    <row r="195" spans="33:45" ht="15">
      <c r="AG195" s="90"/>
      <c r="AM195" s="90"/>
      <c r="AS195" s="90"/>
    </row>
    <row r="196" spans="33:45" ht="15">
      <c r="AG196" s="90"/>
      <c r="AM196" s="90"/>
      <c r="AS196" s="90"/>
    </row>
    <row r="197" spans="33:45" ht="15">
      <c r="AG197" s="90"/>
      <c r="AM197" s="90"/>
      <c r="AS197" s="90"/>
    </row>
    <row r="198" spans="33:45" ht="15">
      <c r="AG198" s="90"/>
      <c r="AM198" s="90"/>
      <c r="AS198" s="90"/>
    </row>
    <row r="199" spans="33:45" ht="15">
      <c r="AG199" s="90"/>
      <c r="AM199" s="90"/>
      <c r="AS199" s="90"/>
    </row>
    <row r="200" spans="33:45" ht="15">
      <c r="AG200" s="90"/>
      <c r="AM200" s="90"/>
      <c r="AS200" s="90"/>
    </row>
    <row r="201" spans="33:45" ht="15">
      <c r="AG201" s="90"/>
      <c r="AM201" s="90"/>
      <c r="AS201" s="90"/>
    </row>
    <row r="202" spans="33:45" ht="15">
      <c r="AG202" s="90"/>
      <c r="AM202" s="90"/>
      <c r="AS202" s="90"/>
    </row>
    <row r="203" spans="33:45" ht="15">
      <c r="AG203" s="90"/>
      <c r="AM203" s="90"/>
      <c r="AS203" s="90"/>
    </row>
    <row r="204" spans="33:45" ht="15">
      <c r="AG204" s="90"/>
      <c r="AM204" s="90"/>
      <c r="AS204" s="90"/>
    </row>
    <row r="205" spans="33:45" ht="15">
      <c r="AG205" s="90"/>
      <c r="AM205" s="90"/>
      <c r="AS205" s="90"/>
    </row>
    <row r="206" spans="33:45" ht="15">
      <c r="AG206" s="90"/>
      <c r="AM206" s="90"/>
      <c r="AS206" s="90"/>
    </row>
    <row r="207" spans="33:45" ht="15">
      <c r="AG207" s="90"/>
      <c r="AM207" s="90"/>
      <c r="AS207" s="90"/>
    </row>
    <row r="208" spans="33:45" ht="15">
      <c r="AG208" s="90"/>
      <c r="AM208" s="90"/>
      <c r="AS208" s="90"/>
    </row>
    <row r="209" spans="33:45" ht="15">
      <c r="AG209" s="90"/>
      <c r="AM209" s="90"/>
      <c r="AS209" s="90"/>
    </row>
    <row r="210" spans="33:45" ht="15">
      <c r="AG210" s="90"/>
      <c r="AM210" s="90"/>
      <c r="AS210" s="90"/>
    </row>
    <row r="211" spans="33:45" ht="15">
      <c r="AG211" s="90"/>
      <c r="AM211" s="90"/>
      <c r="AS211" s="90"/>
    </row>
    <row r="212" spans="33:45" ht="15">
      <c r="AG212" s="90"/>
      <c r="AM212" s="90"/>
      <c r="AS212" s="90"/>
    </row>
    <row r="213" spans="33:45" ht="15">
      <c r="AG213" s="90"/>
      <c r="AM213" s="90"/>
      <c r="AS213" s="90"/>
    </row>
    <row r="214" spans="33:45" ht="15">
      <c r="AG214" s="90"/>
      <c r="AM214" s="90"/>
      <c r="AS214" s="90"/>
    </row>
    <row r="215" spans="33:45" ht="15">
      <c r="AG215" s="90"/>
      <c r="AM215" s="90"/>
      <c r="AS215" s="90"/>
    </row>
    <row r="216" spans="33:45" ht="15">
      <c r="AG216" s="90"/>
      <c r="AM216" s="90"/>
      <c r="AS216" s="90"/>
    </row>
    <row r="217" spans="33:45" ht="15">
      <c r="AG217" s="90"/>
      <c r="AM217" s="90"/>
      <c r="AS217" s="90"/>
    </row>
    <row r="218" spans="33:45" ht="15">
      <c r="AG218" s="90"/>
      <c r="AM218" s="90"/>
      <c r="AS218" s="90"/>
    </row>
    <row r="219" spans="33:45" ht="15">
      <c r="AG219" s="90"/>
      <c r="AM219" s="90"/>
      <c r="AS219" s="90"/>
    </row>
    <row r="220" spans="33:45" ht="15">
      <c r="AG220" s="90"/>
      <c r="AM220" s="90"/>
      <c r="AS220" s="90"/>
    </row>
    <row r="221" spans="33:45" ht="15">
      <c r="AG221" s="90"/>
      <c r="AM221" s="90"/>
      <c r="AS221" s="90"/>
    </row>
    <row r="222" spans="33:45" ht="15">
      <c r="AG222" s="90"/>
      <c r="AM222" s="90"/>
      <c r="AS222" s="90"/>
    </row>
    <row r="223" spans="33:45" ht="15">
      <c r="AG223" s="90"/>
      <c r="AM223" s="90"/>
      <c r="AS223" s="90"/>
    </row>
    <row r="224" spans="33:45" ht="15">
      <c r="AG224" s="90"/>
      <c r="AM224" s="90"/>
      <c r="AS224" s="90"/>
    </row>
    <row r="225" spans="33:45" ht="15">
      <c r="AG225" s="90"/>
      <c r="AM225" s="90"/>
      <c r="AS225" s="90"/>
    </row>
    <row r="226" spans="33:45" ht="15">
      <c r="AG226" s="90"/>
      <c r="AM226" s="90"/>
      <c r="AS226" s="90"/>
    </row>
    <row r="227" spans="33:45" ht="15">
      <c r="AG227" s="90"/>
      <c r="AM227" s="90"/>
      <c r="AS227" s="90"/>
    </row>
    <row r="228" spans="33:45" ht="15">
      <c r="AG228" s="90"/>
      <c r="AM228" s="90"/>
      <c r="AS228" s="90"/>
    </row>
    <row r="229" spans="33:45" ht="15">
      <c r="AG229" s="90"/>
      <c r="AM229" s="90"/>
      <c r="AS229" s="90"/>
    </row>
    <row r="230" spans="33:45" ht="15">
      <c r="AG230" s="90"/>
      <c r="AM230" s="90"/>
      <c r="AS230" s="90"/>
    </row>
    <row r="231" spans="33:45" ht="15">
      <c r="AG231" s="90"/>
      <c r="AM231" s="90"/>
      <c r="AS231" s="90"/>
    </row>
    <row r="232" spans="33:45" ht="15">
      <c r="AG232" s="90"/>
      <c r="AM232" s="90"/>
      <c r="AS232" s="90"/>
    </row>
    <row r="233" spans="33:45" ht="15">
      <c r="AG233" s="90"/>
      <c r="AM233" s="90"/>
      <c r="AS233" s="90"/>
    </row>
    <row r="234" spans="33:45" ht="15">
      <c r="AG234" s="90"/>
      <c r="AM234" s="90"/>
      <c r="AS234" s="90"/>
    </row>
    <row r="235" spans="33:45" ht="15">
      <c r="AG235" s="90"/>
      <c r="AM235" s="90"/>
      <c r="AS235" s="90"/>
    </row>
    <row r="236" spans="33:45" ht="15">
      <c r="AG236" s="90"/>
      <c r="AM236" s="90"/>
      <c r="AS236" s="90"/>
    </row>
    <row r="237" spans="33:45" ht="15">
      <c r="AG237" s="90"/>
      <c r="AM237" s="90"/>
      <c r="AS237" s="90"/>
    </row>
    <row r="238" spans="33:45" ht="15">
      <c r="AG238" s="90"/>
      <c r="AM238" s="90"/>
      <c r="AS238" s="90"/>
    </row>
    <row r="239" spans="33:45" ht="15">
      <c r="AG239" s="90"/>
      <c r="AM239" s="90"/>
      <c r="AS239" s="90"/>
    </row>
    <row r="240" spans="33:45" ht="15">
      <c r="AG240" s="90"/>
      <c r="AM240" s="90"/>
      <c r="AS240" s="90"/>
    </row>
    <row r="241" spans="33:45" ht="15">
      <c r="AG241" s="90"/>
      <c r="AM241" s="90"/>
      <c r="AS241" s="90"/>
    </row>
    <row r="242" spans="33:45" ht="15">
      <c r="AG242" s="90"/>
      <c r="AS242" s="90"/>
    </row>
    <row r="243" spans="33:45" ht="15">
      <c r="AG243" s="90"/>
      <c r="AS243" s="90"/>
    </row>
    <row r="244" spans="33:45" ht="15">
      <c r="AG244" s="90"/>
      <c r="AS244" s="90"/>
    </row>
    <row r="245" spans="33:45" ht="15">
      <c r="AG245" s="90"/>
      <c r="AS245" s="90"/>
    </row>
    <row r="246" spans="33:45" ht="15">
      <c r="AG246" s="90"/>
      <c r="AS246" s="90"/>
    </row>
    <row r="247" spans="33:45" ht="15">
      <c r="AG247" s="90"/>
      <c r="AS247" s="90"/>
    </row>
    <row r="248" spans="33:45" ht="15">
      <c r="AG248" s="90"/>
      <c r="AS248" s="90"/>
    </row>
    <row r="249" spans="33:45" ht="15">
      <c r="AG249" s="90"/>
      <c r="AS249" s="90"/>
    </row>
    <row r="250" spans="33:45" ht="15">
      <c r="AG250" s="90"/>
      <c r="AS250" s="90"/>
    </row>
    <row r="251" spans="33:45" ht="15">
      <c r="AG251" s="90"/>
      <c r="AS251" s="90"/>
    </row>
    <row r="252" spans="33:45" ht="15">
      <c r="AG252" s="90"/>
      <c r="AS252" s="90"/>
    </row>
    <row r="253" spans="33:45" ht="15">
      <c r="AG253" s="90"/>
      <c r="AS253" s="90"/>
    </row>
    <row r="254" spans="33:45" ht="15">
      <c r="AG254" s="90"/>
      <c r="AS254" s="90"/>
    </row>
    <row r="255" spans="33:45" ht="15">
      <c r="AG255" s="90"/>
      <c r="AS255" s="90"/>
    </row>
    <row r="256" spans="33:45" ht="15">
      <c r="AG256" s="90"/>
      <c r="AS256" s="90"/>
    </row>
    <row r="257" ht="15">
      <c r="AS257" s="90"/>
    </row>
    <row r="258" ht="15">
      <c r="AS258" s="90"/>
    </row>
    <row r="259" ht="15">
      <c r="AS259" s="90"/>
    </row>
    <row r="260" ht="15">
      <c r="AS260" s="90"/>
    </row>
    <row r="261" ht="15">
      <c r="AS261" s="90"/>
    </row>
    <row r="262" ht="15">
      <c r="AS262" s="90"/>
    </row>
    <row r="263" ht="15">
      <c r="AS263" s="90"/>
    </row>
    <row r="264" ht="15">
      <c r="AS264" s="90"/>
    </row>
    <row r="265" ht="15">
      <c r="AS265" s="90"/>
    </row>
    <row r="266" ht="15">
      <c r="AS266" s="90"/>
    </row>
    <row r="267" ht="15">
      <c r="AS267" s="90"/>
    </row>
    <row r="268" ht="15">
      <c r="AS268" s="90"/>
    </row>
    <row r="269" ht="15">
      <c r="AS269" s="90"/>
    </row>
    <row r="270" ht="15">
      <c r="AS270" s="90"/>
    </row>
    <row r="271" ht="15">
      <c r="AS271" s="90"/>
    </row>
    <row r="272" ht="15">
      <c r="AS272" s="90"/>
    </row>
    <row r="273" ht="15">
      <c r="AS273" s="90"/>
    </row>
    <row r="274" ht="15">
      <c r="AS274" s="90"/>
    </row>
    <row r="275" ht="15">
      <c r="AS275" s="90"/>
    </row>
    <row r="276" ht="15">
      <c r="AS276" s="90"/>
    </row>
    <row r="277" ht="15">
      <c r="AS277" s="90"/>
    </row>
    <row r="278" ht="15">
      <c r="AS278" s="90"/>
    </row>
    <row r="279" ht="15">
      <c r="AS279" s="90"/>
    </row>
    <row r="280" ht="15">
      <c r="AS280" s="90"/>
    </row>
    <row r="281" ht="15">
      <c r="AS281" s="90"/>
    </row>
    <row r="282" ht="15">
      <c r="AS282" s="90"/>
    </row>
    <row r="283" ht="15">
      <c r="AS283" s="90"/>
    </row>
    <row r="284" ht="15">
      <c r="AS284" s="90"/>
    </row>
    <row r="285" ht="15">
      <c r="AS285" s="90"/>
    </row>
    <row r="286" ht="15">
      <c r="AS286" s="90"/>
    </row>
    <row r="287" ht="15">
      <c r="AS287" s="90"/>
    </row>
    <row r="288" ht="15">
      <c r="AS288" s="90"/>
    </row>
    <row r="289" ht="15">
      <c r="AS289" s="90"/>
    </row>
    <row r="290" ht="15">
      <c r="AS290" s="90"/>
    </row>
    <row r="291" ht="15">
      <c r="AS291" s="90"/>
    </row>
    <row r="292" ht="15">
      <c r="AS292" s="90"/>
    </row>
    <row r="293" ht="15">
      <c r="AS293" s="90"/>
    </row>
    <row r="294" ht="15">
      <c r="AS294" s="90"/>
    </row>
    <row r="295" ht="15">
      <c r="AS295" s="90"/>
    </row>
    <row r="296" ht="15">
      <c r="AS296" s="90"/>
    </row>
    <row r="297" ht="15">
      <c r="AS297" s="90"/>
    </row>
    <row r="298" ht="15">
      <c r="AS298" s="90"/>
    </row>
    <row r="299" ht="15">
      <c r="AS299" s="90"/>
    </row>
    <row r="300" ht="15">
      <c r="AS300" s="90"/>
    </row>
    <row r="301" ht="15">
      <c r="AS301" s="90"/>
    </row>
    <row r="302" ht="15">
      <c r="AS302" s="90"/>
    </row>
  </sheetData>
  <sheetProtection/>
  <mergeCells count="58">
    <mergeCell ref="AA3:AE3"/>
    <mergeCell ref="AF3:AZ3"/>
    <mergeCell ref="AA4:AE4"/>
    <mergeCell ref="AF4:AZ4"/>
    <mergeCell ref="AA1:AE1"/>
    <mergeCell ref="AF1:AZ1"/>
    <mergeCell ref="AA2:AE2"/>
    <mergeCell ref="AF2:AZ2"/>
    <mergeCell ref="A6:AZ6"/>
    <mergeCell ref="A7:AZ7"/>
    <mergeCell ref="A9:AE9"/>
    <mergeCell ref="A11:C11"/>
    <mergeCell ref="D11:D12"/>
    <mergeCell ref="Z11:Z12"/>
    <mergeCell ref="AA11:AA12"/>
    <mergeCell ref="AE11:AE12"/>
    <mergeCell ref="AF11:AF12"/>
    <mergeCell ref="AG11:AG12"/>
    <mergeCell ref="AL11:AL12"/>
    <mergeCell ref="AM11:AM12"/>
    <mergeCell ref="AN11:AN12"/>
    <mergeCell ref="AO11:AO12"/>
    <mergeCell ref="AH11:AH12"/>
    <mergeCell ref="AI11:AI12"/>
    <mergeCell ref="AJ11:AJ12"/>
    <mergeCell ref="AK11:AK12"/>
    <mergeCell ref="AV11:AV12"/>
    <mergeCell ref="AW11:AW12"/>
    <mergeCell ref="AP11:AP12"/>
    <mergeCell ref="AQ11:AQ12"/>
    <mergeCell ref="AR11:AR12"/>
    <mergeCell ref="AS11:AS12"/>
    <mergeCell ref="C19:C20"/>
    <mergeCell ref="D19:D20"/>
    <mergeCell ref="AX19:AX20"/>
    <mergeCell ref="AZ19:AZ20"/>
    <mergeCell ref="AX11:AX12"/>
    <mergeCell ref="AY11:AY12"/>
    <mergeCell ref="AZ11:AZ12"/>
    <mergeCell ref="A16:D16"/>
    <mergeCell ref="AT11:AT12"/>
    <mergeCell ref="AU11:AU12"/>
    <mergeCell ref="A54:D54"/>
    <mergeCell ref="A60:D60"/>
    <mergeCell ref="A70:D70"/>
    <mergeCell ref="A71:D71"/>
    <mergeCell ref="A24:D24"/>
    <mergeCell ref="A28:D28"/>
    <mergeCell ref="A32:D32"/>
    <mergeCell ref="A53:D53"/>
    <mergeCell ref="A126:D126"/>
    <mergeCell ref="A145:D145"/>
    <mergeCell ref="A149:D149"/>
    <mergeCell ref="A150:D150"/>
    <mergeCell ref="A107:D107"/>
    <mergeCell ref="A110:D110"/>
    <mergeCell ref="A111:D111"/>
    <mergeCell ref="A114:D11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62"/>
  <sheetViews>
    <sheetView zoomScalePageLayoutView="0" workbookViewId="0" topLeftCell="L1">
      <selection activeCell="A30" sqref="A30:N30"/>
    </sheetView>
  </sheetViews>
  <sheetFormatPr defaultColWidth="9.140625" defaultRowHeight="12.75"/>
  <cols>
    <col min="1" max="1" width="5.421875" style="460" customWidth="1"/>
    <col min="2" max="2" width="8.140625" style="461" customWidth="1"/>
    <col min="3" max="3" width="11.7109375" style="461" customWidth="1"/>
    <col min="4" max="4" width="51.00390625" style="462" customWidth="1"/>
    <col min="5" max="5" width="25.00390625" style="461" customWidth="1"/>
    <col min="6" max="6" width="19.57421875" style="461" customWidth="1"/>
    <col min="7" max="7" width="13.421875" style="460" hidden="1" customWidth="1"/>
    <col min="8" max="10" width="11.00390625" style="460" hidden="1" customWidth="1"/>
    <col min="11" max="11" width="0.5625" style="460" hidden="1" customWidth="1"/>
    <col min="12" max="13" width="20.421875" style="463" customWidth="1"/>
    <col min="14" max="14" width="23.421875" style="463" customWidth="1"/>
    <col min="15" max="15" width="10.57421875" style="463" hidden="1" customWidth="1"/>
    <col min="16" max="16" width="9.140625" style="463" hidden="1" customWidth="1"/>
    <col min="17" max="17" width="12.140625" style="463" customWidth="1"/>
    <col min="18" max="18" width="9.140625" style="463" customWidth="1"/>
    <col min="19" max="19" width="19.00390625" style="463" customWidth="1"/>
    <col min="20" max="16384" width="9.140625" style="463" customWidth="1"/>
  </cols>
  <sheetData>
    <row r="1" spans="13:14" ht="15">
      <c r="M1" s="464" t="s">
        <v>579</v>
      </c>
      <c r="N1" s="465"/>
    </row>
    <row r="2" spans="13:14" ht="15">
      <c r="M2" s="464" t="s">
        <v>580</v>
      </c>
      <c r="N2" s="465"/>
    </row>
    <row r="3" spans="13:14" ht="15">
      <c r="M3" s="464" t="s">
        <v>11</v>
      </c>
      <c r="N3" s="465"/>
    </row>
    <row r="4" spans="13:14" ht="15">
      <c r="M4" s="464" t="s">
        <v>527</v>
      </c>
      <c r="N4" s="465"/>
    </row>
    <row r="5" spans="13:14" ht="12.75">
      <c r="M5" s="465"/>
      <c r="N5" s="465"/>
    </row>
    <row r="6" spans="1:15" ht="15.75">
      <c r="A6" s="953" t="s">
        <v>581</v>
      </c>
      <c r="B6" s="990"/>
      <c r="C6" s="990"/>
      <c r="D6" s="990"/>
      <c r="E6" s="990"/>
      <c r="F6" s="990"/>
      <c r="G6" s="990"/>
      <c r="H6" s="990"/>
      <c r="I6" s="990"/>
      <c r="J6" s="990"/>
      <c r="K6" s="990"/>
      <c r="L6" s="990"/>
      <c r="M6" s="990"/>
      <c r="N6" s="990"/>
      <c r="O6" s="466"/>
    </row>
    <row r="7" spans="1:15" ht="12.75">
      <c r="A7" s="461"/>
      <c r="B7" s="466"/>
      <c r="C7" s="466"/>
      <c r="D7" s="466"/>
      <c r="E7" s="466"/>
      <c r="F7" s="466"/>
      <c r="G7" s="461"/>
      <c r="H7" s="461"/>
      <c r="I7" s="461"/>
      <c r="J7" s="461"/>
      <c r="K7" s="461"/>
      <c r="L7" s="461"/>
      <c r="M7" s="461"/>
      <c r="N7" s="461"/>
      <c r="O7" s="461"/>
    </row>
    <row r="8" spans="2:14" ht="12.75">
      <c r="B8" s="466"/>
      <c r="C8" s="466"/>
      <c r="D8" s="467"/>
      <c r="E8" s="466"/>
      <c r="F8" s="466"/>
      <c r="N8" s="460" t="s">
        <v>530</v>
      </c>
    </row>
    <row r="9" spans="1:15" ht="12.75">
      <c r="A9" s="468" t="s">
        <v>582</v>
      </c>
      <c r="B9" s="469" t="s">
        <v>263</v>
      </c>
      <c r="C9" s="470" t="s">
        <v>26</v>
      </c>
      <c r="D9" s="470" t="s">
        <v>583</v>
      </c>
      <c r="E9" s="470" t="s">
        <v>584</v>
      </c>
      <c r="F9" s="471" t="s">
        <v>585</v>
      </c>
      <c r="G9" s="470" t="s">
        <v>586</v>
      </c>
      <c r="H9" s="991"/>
      <c r="I9" s="992"/>
      <c r="J9" s="993"/>
      <c r="K9" s="472"/>
      <c r="L9" s="991" t="s">
        <v>587</v>
      </c>
      <c r="M9" s="992"/>
      <c r="N9" s="993"/>
      <c r="O9" s="473"/>
    </row>
    <row r="10" spans="1:15" ht="12.75">
      <c r="A10" s="474"/>
      <c r="B10" s="475"/>
      <c r="C10" s="476"/>
      <c r="D10" s="476" t="s">
        <v>588</v>
      </c>
      <c r="E10" s="476" t="s">
        <v>589</v>
      </c>
      <c r="F10" s="477" t="s">
        <v>590</v>
      </c>
      <c r="G10" s="476" t="s">
        <v>591</v>
      </c>
      <c r="H10" s="991"/>
      <c r="I10" s="992"/>
      <c r="J10" s="993"/>
      <c r="K10" s="472"/>
      <c r="L10" s="991" t="s">
        <v>592</v>
      </c>
      <c r="M10" s="994"/>
      <c r="N10" s="995"/>
      <c r="O10" s="478">
        <v>2003</v>
      </c>
    </row>
    <row r="11" spans="1:15" ht="12.75">
      <c r="A11" s="474"/>
      <c r="B11" s="475"/>
      <c r="C11" s="476"/>
      <c r="D11" s="476"/>
      <c r="E11" s="476" t="s">
        <v>593</v>
      </c>
      <c r="F11" s="477" t="s">
        <v>594</v>
      </c>
      <c r="G11" s="476" t="s">
        <v>595</v>
      </c>
      <c r="H11" s="479" t="s">
        <v>596</v>
      </c>
      <c r="I11" s="479" t="s">
        <v>597</v>
      </c>
      <c r="J11" s="479" t="s">
        <v>597</v>
      </c>
      <c r="K11" s="479" t="s">
        <v>596</v>
      </c>
      <c r="L11" s="476" t="s">
        <v>598</v>
      </c>
      <c r="M11" s="476" t="s">
        <v>599</v>
      </c>
      <c r="N11" s="476" t="s">
        <v>600</v>
      </c>
      <c r="O11" s="480"/>
    </row>
    <row r="12" spans="1:15" ht="12.75">
      <c r="A12" s="474"/>
      <c r="B12" s="475"/>
      <c r="C12" s="476"/>
      <c r="D12" s="476"/>
      <c r="E12" s="476" t="s">
        <v>601</v>
      </c>
      <c r="F12" s="477"/>
      <c r="G12" s="476"/>
      <c r="H12" s="479" t="s">
        <v>602</v>
      </c>
      <c r="I12" s="479" t="s">
        <v>603</v>
      </c>
      <c r="J12" s="479" t="s">
        <v>604</v>
      </c>
      <c r="K12" s="479">
        <v>2001</v>
      </c>
      <c r="L12" s="476" t="s">
        <v>605</v>
      </c>
      <c r="M12" s="476"/>
      <c r="N12" s="476" t="s">
        <v>606</v>
      </c>
      <c r="O12" s="480"/>
    </row>
    <row r="13" spans="1:19" ht="12.75">
      <c r="A13" s="481"/>
      <c r="B13" s="482"/>
      <c r="C13" s="483"/>
      <c r="D13" s="483"/>
      <c r="E13" s="483" t="s">
        <v>594</v>
      </c>
      <c r="F13" s="484"/>
      <c r="G13" s="483"/>
      <c r="H13" s="485" t="s">
        <v>607</v>
      </c>
      <c r="I13" s="485"/>
      <c r="J13" s="485"/>
      <c r="K13" s="485"/>
      <c r="L13" s="483"/>
      <c r="M13" s="483"/>
      <c r="N13" s="483"/>
      <c r="O13" s="486"/>
      <c r="S13" s="487"/>
    </row>
    <row r="14" spans="1:19" ht="12.75">
      <c r="A14" s="488"/>
      <c r="B14" s="488"/>
      <c r="C14" s="489"/>
      <c r="D14" s="490"/>
      <c r="E14" s="489" t="s">
        <v>608</v>
      </c>
      <c r="F14" s="491"/>
      <c r="G14" s="489"/>
      <c r="H14" s="492"/>
      <c r="I14" s="493"/>
      <c r="J14" s="493"/>
      <c r="K14" s="492"/>
      <c r="L14" s="494"/>
      <c r="M14" s="495"/>
      <c r="N14" s="495"/>
      <c r="O14" s="496"/>
      <c r="S14" s="487"/>
    </row>
    <row r="15" spans="1:19" ht="12.75">
      <c r="A15" s="497">
        <v>1</v>
      </c>
      <c r="B15" s="497">
        <v>600</v>
      </c>
      <c r="C15" s="498">
        <v>60014</v>
      </c>
      <c r="D15" s="499" t="s">
        <v>609</v>
      </c>
      <c r="E15" s="498" t="s">
        <v>610</v>
      </c>
      <c r="F15" s="500" t="s">
        <v>611</v>
      </c>
      <c r="G15" s="498"/>
      <c r="H15" s="501"/>
      <c r="I15" s="502"/>
      <c r="J15" s="502"/>
      <c r="K15" s="501"/>
      <c r="L15" s="503">
        <v>35692</v>
      </c>
      <c r="M15" s="504"/>
      <c r="N15" s="503">
        <v>50000</v>
      </c>
      <c r="O15" s="496"/>
      <c r="S15" s="487"/>
    </row>
    <row r="16" spans="1:19" ht="12.75">
      <c r="A16" s="497"/>
      <c r="B16" s="497"/>
      <c r="C16" s="498"/>
      <c r="D16" s="499"/>
      <c r="E16" s="498"/>
      <c r="F16" s="500"/>
      <c r="G16" s="498"/>
      <c r="H16" s="501"/>
      <c r="I16" s="502"/>
      <c r="J16" s="502"/>
      <c r="K16" s="501"/>
      <c r="L16" s="503"/>
      <c r="M16" s="504"/>
      <c r="N16" s="503" t="s">
        <v>612</v>
      </c>
      <c r="O16" s="496"/>
      <c r="S16" s="487"/>
    </row>
    <row r="17" spans="1:19" ht="12.75">
      <c r="A17" s="505"/>
      <c r="B17" s="505"/>
      <c r="C17" s="506"/>
      <c r="D17" s="507"/>
      <c r="E17" s="506"/>
      <c r="F17" s="508"/>
      <c r="G17" s="506"/>
      <c r="H17" s="509"/>
      <c r="I17" s="510"/>
      <c r="J17" s="510"/>
      <c r="K17" s="509"/>
      <c r="L17" s="511"/>
      <c r="M17" s="512"/>
      <c r="N17" s="511"/>
      <c r="O17" s="496"/>
      <c r="S17" s="487"/>
    </row>
    <row r="18" spans="1:19" ht="12.75">
      <c r="A18" s="980"/>
      <c r="B18" s="986"/>
      <c r="C18" s="986"/>
      <c r="D18" s="986"/>
      <c r="E18" s="986"/>
      <c r="F18" s="986"/>
      <c r="G18" s="986"/>
      <c r="H18" s="986"/>
      <c r="I18" s="986"/>
      <c r="J18" s="986"/>
      <c r="K18" s="986"/>
      <c r="L18" s="986"/>
      <c r="M18" s="986"/>
      <c r="N18" s="987"/>
      <c r="O18" s="496"/>
      <c r="S18" s="487"/>
    </row>
    <row r="19" spans="1:19" ht="12.75">
      <c r="A19" s="488"/>
      <c r="B19" s="488"/>
      <c r="C19" s="489"/>
      <c r="D19" s="490" t="s">
        <v>613</v>
      </c>
      <c r="E19" s="489" t="s">
        <v>608</v>
      </c>
      <c r="F19" s="491"/>
      <c r="G19" s="489"/>
      <c r="H19" s="492"/>
      <c r="I19" s="493"/>
      <c r="J19" s="493"/>
      <c r="K19" s="492"/>
      <c r="L19" s="513"/>
      <c r="M19" s="513"/>
      <c r="N19" s="513"/>
      <c r="O19" s="496"/>
      <c r="S19" s="487"/>
    </row>
    <row r="20" spans="1:19" ht="12.75">
      <c r="A20" s="497">
        <v>2</v>
      </c>
      <c r="B20" s="497">
        <v>600</v>
      </c>
      <c r="C20" s="498">
        <v>60014</v>
      </c>
      <c r="D20" s="499" t="s">
        <v>614</v>
      </c>
      <c r="E20" s="498" t="s">
        <v>610</v>
      </c>
      <c r="F20" s="500" t="s">
        <v>615</v>
      </c>
      <c r="G20" s="498"/>
      <c r="H20" s="501"/>
      <c r="I20" s="502"/>
      <c r="J20" s="502"/>
      <c r="K20" s="501"/>
      <c r="L20" s="503">
        <v>108427</v>
      </c>
      <c r="M20" s="503"/>
      <c r="N20" s="503">
        <v>420000</v>
      </c>
      <c r="O20" s="496"/>
      <c r="S20" s="487"/>
    </row>
    <row r="21" spans="1:19" ht="12.75">
      <c r="A21" s="505"/>
      <c r="B21" s="505"/>
      <c r="C21" s="506"/>
      <c r="D21" s="507"/>
      <c r="E21" s="506"/>
      <c r="F21" s="508"/>
      <c r="G21" s="506"/>
      <c r="H21" s="509"/>
      <c r="I21" s="510"/>
      <c r="J21" s="510"/>
      <c r="K21" s="509"/>
      <c r="L21" s="511"/>
      <c r="M21" s="511"/>
      <c r="N21" s="511" t="s">
        <v>616</v>
      </c>
      <c r="O21" s="496"/>
      <c r="S21" s="487"/>
    </row>
    <row r="22" spans="1:19" ht="12.75">
      <c r="A22" s="514"/>
      <c r="B22" s="515"/>
      <c r="C22" s="509"/>
      <c r="D22" s="516"/>
      <c r="E22" s="509"/>
      <c r="F22" s="509"/>
      <c r="G22" s="509"/>
      <c r="H22" s="509"/>
      <c r="I22" s="509"/>
      <c r="J22" s="509"/>
      <c r="K22" s="509"/>
      <c r="L22" s="517"/>
      <c r="M22" s="517"/>
      <c r="N22" s="518"/>
      <c r="O22" s="496"/>
      <c r="S22" s="487"/>
    </row>
    <row r="23" spans="1:19" ht="12.75">
      <c r="A23" s="488"/>
      <c r="B23" s="488"/>
      <c r="C23" s="489"/>
      <c r="D23" s="490" t="s">
        <v>617</v>
      </c>
      <c r="E23" s="489" t="s">
        <v>608</v>
      </c>
      <c r="F23" s="491"/>
      <c r="G23" s="489"/>
      <c r="H23" s="492"/>
      <c r="I23" s="493"/>
      <c r="J23" s="493"/>
      <c r="K23" s="492"/>
      <c r="L23" s="494"/>
      <c r="M23" s="494"/>
      <c r="N23" s="495"/>
      <c r="O23" s="496"/>
      <c r="S23" s="487"/>
    </row>
    <row r="24" spans="1:19" ht="12.75">
      <c r="A24" s="497">
        <v>3</v>
      </c>
      <c r="B24" s="497">
        <v>600</v>
      </c>
      <c r="C24" s="498">
        <v>60014</v>
      </c>
      <c r="D24" s="499" t="s">
        <v>618</v>
      </c>
      <c r="E24" s="498" t="s">
        <v>610</v>
      </c>
      <c r="F24" s="500" t="s">
        <v>619</v>
      </c>
      <c r="G24" s="498"/>
      <c r="H24" s="501"/>
      <c r="I24" s="502"/>
      <c r="J24" s="502"/>
      <c r="K24" s="501"/>
      <c r="L24" s="503">
        <v>5527</v>
      </c>
      <c r="M24" s="503"/>
      <c r="N24" s="503">
        <v>327527</v>
      </c>
      <c r="O24" s="496"/>
      <c r="S24" s="487"/>
    </row>
    <row r="25" spans="1:19" ht="12.75">
      <c r="A25" s="505"/>
      <c r="B25" s="505"/>
      <c r="C25" s="506"/>
      <c r="D25" s="507" t="s">
        <v>620</v>
      </c>
      <c r="E25" s="506"/>
      <c r="F25" s="508"/>
      <c r="G25" s="506"/>
      <c r="H25" s="509"/>
      <c r="I25" s="510"/>
      <c r="J25" s="510"/>
      <c r="K25" s="509"/>
      <c r="L25" s="511"/>
      <c r="M25" s="511"/>
      <c r="N25" s="511" t="s">
        <v>621</v>
      </c>
      <c r="O25" s="496"/>
      <c r="S25" s="487"/>
    </row>
    <row r="26" spans="1:19" ht="12.75">
      <c r="A26" s="980"/>
      <c r="B26" s="986"/>
      <c r="C26" s="986"/>
      <c r="D26" s="986"/>
      <c r="E26" s="986"/>
      <c r="F26" s="986"/>
      <c r="G26" s="986"/>
      <c r="H26" s="986"/>
      <c r="I26" s="986"/>
      <c r="J26" s="986"/>
      <c r="K26" s="986"/>
      <c r="L26" s="986"/>
      <c r="M26" s="986"/>
      <c r="N26" s="987"/>
      <c r="O26" s="496"/>
      <c r="S26" s="487"/>
    </row>
    <row r="27" spans="1:19" ht="12.75">
      <c r="A27" s="488"/>
      <c r="B27" s="488"/>
      <c r="C27" s="489"/>
      <c r="D27" s="490"/>
      <c r="E27" s="489" t="s">
        <v>608</v>
      </c>
      <c r="F27" s="491"/>
      <c r="G27" s="489"/>
      <c r="H27" s="492"/>
      <c r="I27" s="493"/>
      <c r="J27" s="493"/>
      <c r="K27" s="492"/>
      <c r="L27" s="513"/>
      <c r="M27" s="513"/>
      <c r="N27" s="513"/>
      <c r="O27" s="496"/>
      <c r="S27" s="487"/>
    </row>
    <row r="28" spans="1:19" ht="12.75">
      <c r="A28" s="497">
        <v>4</v>
      </c>
      <c r="B28" s="497">
        <v>600</v>
      </c>
      <c r="C28" s="498">
        <v>60014</v>
      </c>
      <c r="D28" s="499" t="s">
        <v>622</v>
      </c>
      <c r="E28" s="498" t="s">
        <v>610</v>
      </c>
      <c r="F28" s="500" t="s">
        <v>615</v>
      </c>
      <c r="G28" s="498"/>
      <c r="H28" s="501"/>
      <c r="I28" s="502"/>
      <c r="J28" s="502"/>
      <c r="K28" s="501"/>
      <c r="L28" s="503">
        <v>500</v>
      </c>
      <c r="M28" s="503"/>
      <c r="N28" s="503"/>
      <c r="O28" s="496"/>
      <c r="S28" s="487"/>
    </row>
    <row r="29" spans="1:19" ht="12.75">
      <c r="A29" s="505"/>
      <c r="B29" s="505"/>
      <c r="C29" s="506"/>
      <c r="D29" s="507"/>
      <c r="E29" s="506"/>
      <c r="F29" s="508"/>
      <c r="G29" s="506"/>
      <c r="H29" s="509"/>
      <c r="I29" s="510"/>
      <c r="J29" s="510"/>
      <c r="K29" s="509"/>
      <c r="L29" s="511"/>
      <c r="M29" s="511"/>
      <c r="N29" s="511"/>
      <c r="O29" s="496"/>
      <c r="S29" s="487"/>
    </row>
    <row r="30" spans="1:19" ht="12.75">
      <c r="A30" s="980"/>
      <c r="B30" s="986"/>
      <c r="C30" s="986"/>
      <c r="D30" s="986"/>
      <c r="E30" s="986"/>
      <c r="F30" s="986"/>
      <c r="G30" s="986"/>
      <c r="H30" s="986"/>
      <c r="I30" s="986"/>
      <c r="J30" s="986"/>
      <c r="K30" s="986"/>
      <c r="L30" s="986"/>
      <c r="M30" s="986"/>
      <c r="N30" s="987"/>
      <c r="O30" s="496"/>
      <c r="S30" s="487"/>
    </row>
    <row r="31" spans="1:19" ht="12.75">
      <c r="A31" s="488"/>
      <c r="B31" s="488"/>
      <c r="C31" s="489"/>
      <c r="D31" s="490" t="s">
        <v>623</v>
      </c>
      <c r="E31" s="489" t="s">
        <v>608</v>
      </c>
      <c r="F31" s="491"/>
      <c r="G31" s="489"/>
      <c r="H31" s="492"/>
      <c r="I31" s="493"/>
      <c r="J31" s="493"/>
      <c r="K31" s="492"/>
      <c r="L31" s="513"/>
      <c r="M31" s="513"/>
      <c r="N31" s="513"/>
      <c r="O31" s="496"/>
      <c r="S31" s="487"/>
    </row>
    <row r="32" spans="1:19" ht="12.75">
      <c r="A32" s="497">
        <v>5</v>
      </c>
      <c r="B32" s="497">
        <v>600</v>
      </c>
      <c r="C32" s="498">
        <v>60014</v>
      </c>
      <c r="D32" s="499" t="s">
        <v>624</v>
      </c>
      <c r="E32" s="498" t="s">
        <v>610</v>
      </c>
      <c r="F32" s="500" t="s">
        <v>625</v>
      </c>
      <c r="G32" s="498"/>
      <c r="H32" s="501"/>
      <c r="I32" s="502"/>
      <c r="J32" s="502"/>
      <c r="K32" s="501"/>
      <c r="L32" s="503">
        <v>163000</v>
      </c>
      <c r="M32" s="503"/>
      <c r="N32" s="503">
        <v>1000000</v>
      </c>
      <c r="O32" s="496"/>
      <c r="S32" s="487"/>
    </row>
    <row r="33" spans="1:19" ht="12.75">
      <c r="A33" s="505"/>
      <c r="B33" s="505"/>
      <c r="C33" s="506"/>
      <c r="D33" s="507"/>
      <c r="E33" s="506"/>
      <c r="F33" s="508"/>
      <c r="G33" s="506"/>
      <c r="H33" s="509"/>
      <c r="I33" s="510"/>
      <c r="J33" s="510"/>
      <c r="K33" s="509"/>
      <c r="L33" s="511"/>
      <c r="M33" s="511"/>
      <c r="N33" s="511" t="s">
        <v>626</v>
      </c>
      <c r="O33" s="496"/>
      <c r="S33" s="487"/>
    </row>
    <row r="34" spans="1:19" ht="12.75">
      <c r="A34" s="980"/>
      <c r="B34" s="986"/>
      <c r="C34" s="986"/>
      <c r="D34" s="986"/>
      <c r="E34" s="986"/>
      <c r="F34" s="986"/>
      <c r="G34" s="986"/>
      <c r="H34" s="986"/>
      <c r="I34" s="986"/>
      <c r="J34" s="986"/>
      <c r="K34" s="986"/>
      <c r="L34" s="986"/>
      <c r="M34" s="986"/>
      <c r="N34" s="987"/>
      <c r="O34" s="496"/>
      <c r="S34" s="487"/>
    </row>
    <row r="35" spans="1:19" ht="12.75">
      <c r="A35" s="488"/>
      <c r="B35" s="488"/>
      <c r="C35" s="489"/>
      <c r="D35" s="490" t="s">
        <v>627</v>
      </c>
      <c r="E35" s="489" t="s">
        <v>608</v>
      </c>
      <c r="F35" s="491"/>
      <c r="G35" s="489"/>
      <c r="H35" s="492"/>
      <c r="I35" s="493"/>
      <c r="J35" s="493"/>
      <c r="K35" s="492"/>
      <c r="L35" s="513"/>
      <c r="M35" s="513"/>
      <c r="N35" s="513"/>
      <c r="O35" s="496"/>
      <c r="S35" s="487"/>
    </row>
    <row r="36" spans="1:19" ht="12.75">
      <c r="A36" s="497">
        <v>6</v>
      </c>
      <c r="B36" s="497">
        <v>600</v>
      </c>
      <c r="C36" s="498">
        <v>60014</v>
      </c>
      <c r="D36" s="499" t="s">
        <v>628</v>
      </c>
      <c r="E36" s="498" t="s">
        <v>610</v>
      </c>
      <c r="F36" s="519" t="s">
        <v>629</v>
      </c>
      <c r="G36" s="498"/>
      <c r="H36" s="501"/>
      <c r="I36" s="502"/>
      <c r="J36" s="502"/>
      <c r="K36" s="501"/>
      <c r="L36" s="503">
        <v>178000</v>
      </c>
      <c r="M36" s="503"/>
      <c r="N36" s="503">
        <v>399000</v>
      </c>
      <c r="O36" s="496"/>
      <c r="S36" s="487"/>
    </row>
    <row r="37" spans="1:19" ht="12.75">
      <c r="A37" s="505"/>
      <c r="B37" s="505"/>
      <c r="C37" s="506"/>
      <c r="D37" s="507" t="s">
        <v>630</v>
      </c>
      <c r="E37" s="506"/>
      <c r="F37" s="508"/>
      <c r="G37" s="506"/>
      <c r="H37" s="509"/>
      <c r="I37" s="510"/>
      <c r="J37" s="510"/>
      <c r="K37" s="509"/>
      <c r="L37" s="511"/>
      <c r="M37" s="511"/>
      <c r="N37" s="511" t="s">
        <v>631</v>
      </c>
      <c r="O37" s="496"/>
      <c r="S37" s="487"/>
    </row>
    <row r="38" spans="1:19" ht="12.75">
      <c r="A38" s="980"/>
      <c r="B38" s="986"/>
      <c r="C38" s="986"/>
      <c r="D38" s="986"/>
      <c r="E38" s="986"/>
      <c r="F38" s="986"/>
      <c r="G38" s="986"/>
      <c r="H38" s="986"/>
      <c r="I38" s="986"/>
      <c r="J38" s="986"/>
      <c r="K38" s="986"/>
      <c r="L38" s="986"/>
      <c r="M38" s="986"/>
      <c r="N38" s="987"/>
      <c r="O38" s="496"/>
      <c r="S38" s="487"/>
    </row>
    <row r="39" spans="1:19" ht="12.75">
      <c r="A39" s="488"/>
      <c r="B39" s="488"/>
      <c r="C39" s="489"/>
      <c r="D39" s="490"/>
      <c r="E39" s="489" t="s">
        <v>608</v>
      </c>
      <c r="F39" s="491"/>
      <c r="G39" s="489"/>
      <c r="H39" s="492"/>
      <c r="I39" s="493"/>
      <c r="J39" s="493"/>
      <c r="K39" s="492"/>
      <c r="L39" s="494"/>
      <c r="M39" s="494"/>
      <c r="N39" s="495"/>
      <c r="O39" s="496"/>
      <c r="S39" s="487"/>
    </row>
    <row r="40" spans="1:19" ht="12.75">
      <c r="A40" s="497">
        <v>7</v>
      </c>
      <c r="B40" s="497">
        <v>600</v>
      </c>
      <c r="C40" s="498">
        <v>60014</v>
      </c>
      <c r="D40" s="499" t="s">
        <v>632</v>
      </c>
      <c r="E40" s="498" t="s">
        <v>610</v>
      </c>
      <c r="F40" s="500" t="s">
        <v>615</v>
      </c>
      <c r="G40" s="498"/>
      <c r="H40" s="501"/>
      <c r="I40" s="502"/>
      <c r="J40" s="502"/>
      <c r="K40" s="501"/>
      <c r="L40" s="503">
        <v>82500</v>
      </c>
      <c r="M40" s="503"/>
      <c r="N40" s="503">
        <v>625000</v>
      </c>
      <c r="O40" s="496"/>
      <c r="S40" s="487"/>
    </row>
    <row r="41" spans="1:19" ht="12.75">
      <c r="A41" s="505"/>
      <c r="B41" s="505"/>
      <c r="C41" s="506"/>
      <c r="D41" s="507"/>
      <c r="E41" s="506"/>
      <c r="F41" s="508"/>
      <c r="G41" s="506"/>
      <c r="H41" s="509"/>
      <c r="I41" s="510"/>
      <c r="J41" s="510"/>
      <c r="K41" s="509"/>
      <c r="L41" s="511"/>
      <c r="M41" s="511"/>
      <c r="N41" s="511" t="s">
        <v>633</v>
      </c>
      <c r="O41" s="496"/>
      <c r="S41" s="487"/>
    </row>
    <row r="42" spans="1:19" ht="12.75">
      <c r="A42" s="980"/>
      <c r="B42" s="986"/>
      <c r="C42" s="986"/>
      <c r="D42" s="986"/>
      <c r="E42" s="986"/>
      <c r="F42" s="986"/>
      <c r="G42" s="986"/>
      <c r="H42" s="986"/>
      <c r="I42" s="986"/>
      <c r="J42" s="986"/>
      <c r="K42" s="986"/>
      <c r="L42" s="986"/>
      <c r="M42" s="986"/>
      <c r="N42" s="987"/>
      <c r="O42" s="496"/>
      <c r="S42" s="487"/>
    </row>
    <row r="43" spans="1:19" ht="12.75">
      <c r="A43" s="488"/>
      <c r="B43" s="488"/>
      <c r="C43" s="489"/>
      <c r="D43" s="490" t="s">
        <v>634</v>
      </c>
      <c r="E43" s="489" t="s">
        <v>608</v>
      </c>
      <c r="F43" s="491"/>
      <c r="G43" s="489"/>
      <c r="H43" s="492"/>
      <c r="I43" s="493"/>
      <c r="J43" s="493"/>
      <c r="K43" s="492"/>
      <c r="L43" s="513"/>
      <c r="M43" s="513"/>
      <c r="N43" s="513"/>
      <c r="O43" s="496"/>
      <c r="S43" s="487"/>
    </row>
    <row r="44" spans="1:19" ht="12.75">
      <c r="A44" s="497">
        <v>8</v>
      </c>
      <c r="B44" s="497">
        <v>600</v>
      </c>
      <c r="C44" s="498">
        <v>60014</v>
      </c>
      <c r="D44" s="499" t="s">
        <v>635</v>
      </c>
      <c r="E44" s="498" t="s">
        <v>610</v>
      </c>
      <c r="F44" s="500" t="s">
        <v>619</v>
      </c>
      <c r="G44" s="498"/>
      <c r="H44" s="501"/>
      <c r="I44" s="502"/>
      <c r="J44" s="502"/>
      <c r="K44" s="501"/>
      <c r="L44" s="503">
        <v>297492</v>
      </c>
      <c r="M44" s="503"/>
      <c r="N44" s="503">
        <v>660000</v>
      </c>
      <c r="O44" s="496"/>
      <c r="S44" s="487"/>
    </row>
    <row r="45" spans="1:19" ht="12.75">
      <c r="A45" s="505"/>
      <c r="B45" s="505"/>
      <c r="C45" s="506"/>
      <c r="D45" s="507"/>
      <c r="E45" s="506"/>
      <c r="F45" s="508"/>
      <c r="G45" s="506"/>
      <c r="H45" s="509"/>
      <c r="I45" s="510"/>
      <c r="J45" s="510"/>
      <c r="K45" s="509"/>
      <c r="L45" s="511"/>
      <c r="M45" s="511"/>
      <c r="N45" s="511"/>
      <c r="O45" s="496"/>
      <c r="S45" s="487"/>
    </row>
    <row r="46" spans="1:19" ht="12.75">
      <c r="A46" s="514"/>
      <c r="B46" s="515"/>
      <c r="C46" s="509"/>
      <c r="D46" s="516"/>
      <c r="E46" s="509"/>
      <c r="F46" s="509"/>
      <c r="G46" s="509"/>
      <c r="H46" s="509"/>
      <c r="I46" s="509"/>
      <c r="J46" s="509"/>
      <c r="K46" s="509"/>
      <c r="L46" s="520"/>
      <c r="M46" s="520"/>
      <c r="N46" s="521"/>
      <c r="O46" s="496"/>
      <c r="S46" s="487"/>
    </row>
    <row r="47" spans="1:19" ht="12.75">
      <c r="A47" s="488"/>
      <c r="B47" s="488"/>
      <c r="C47" s="489"/>
      <c r="D47" s="490"/>
      <c r="E47" s="489" t="s">
        <v>608</v>
      </c>
      <c r="F47" s="491"/>
      <c r="G47" s="489"/>
      <c r="H47" s="492"/>
      <c r="I47" s="493"/>
      <c r="J47" s="493"/>
      <c r="K47" s="492"/>
      <c r="L47" s="513"/>
      <c r="M47" s="513"/>
      <c r="N47" s="513"/>
      <c r="O47" s="496"/>
      <c r="S47" s="487"/>
    </row>
    <row r="48" spans="1:19" ht="12.75">
      <c r="A48" s="497">
        <v>9</v>
      </c>
      <c r="B48" s="497">
        <v>600</v>
      </c>
      <c r="C48" s="498">
        <v>60014</v>
      </c>
      <c r="D48" s="499" t="s">
        <v>636</v>
      </c>
      <c r="E48" s="498" t="s">
        <v>610</v>
      </c>
      <c r="F48" s="500" t="s">
        <v>615</v>
      </c>
      <c r="G48" s="498"/>
      <c r="H48" s="501"/>
      <c r="I48" s="502"/>
      <c r="J48" s="502"/>
      <c r="K48" s="501"/>
      <c r="L48" s="503">
        <v>17700</v>
      </c>
      <c r="M48" s="503"/>
      <c r="N48" s="503"/>
      <c r="O48" s="496"/>
      <c r="S48" s="487"/>
    </row>
    <row r="49" spans="1:19" ht="12.75">
      <c r="A49" s="505"/>
      <c r="B49" s="505"/>
      <c r="C49" s="506"/>
      <c r="D49" s="507"/>
      <c r="E49" s="506"/>
      <c r="F49" s="508"/>
      <c r="G49" s="506"/>
      <c r="H49" s="509"/>
      <c r="I49" s="510"/>
      <c r="J49" s="510"/>
      <c r="K49" s="509"/>
      <c r="L49" s="511"/>
      <c r="M49" s="511"/>
      <c r="N49" s="511"/>
      <c r="O49" s="496"/>
      <c r="S49" s="487"/>
    </row>
    <row r="50" spans="1:19" ht="12.75">
      <c r="A50" s="980"/>
      <c r="B50" s="986"/>
      <c r="C50" s="986"/>
      <c r="D50" s="986"/>
      <c r="E50" s="986"/>
      <c r="F50" s="986"/>
      <c r="G50" s="986"/>
      <c r="H50" s="986"/>
      <c r="I50" s="986"/>
      <c r="J50" s="986"/>
      <c r="K50" s="986"/>
      <c r="L50" s="986"/>
      <c r="M50" s="986"/>
      <c r="N50" s="987"/>
      <c r="O50" s="496"/>
      <c r="S50" s="487"/>
    </row>
    <row r="51" spans="1:19" ht="12.75">
      <c r="A51" s="488"/>
      <c r="B51" s="488"/>
      <c r="C51" s="489"/>
      <c r="D51" s="490" t="s">
        <v>637</v>
      </c>
      <c r="E51" s="489" t="s">
        <v>608</v>
      </c>
      <c r="F51" s="491"/>
      <c r="G51" s="489"/>
      <c r="H51" s="492"/>
      <c r="I51" s="493"/>
      <c r="J51" s="493"/>
      <c r="K51" s="492"/>
      <c r="L51" s="513"/>
      <c r="M51" s="513"/>
      <c r="N51" s="513"/>
      <c r="O51" s="496"/>
      <c r="S51" s="487"/>
    </row>
    <row r="52" spans="1:19" ht="12.75">
      <c r="A52" s="497">
        <v>10</v>
      </c>
      <c r="B52" s="497">
        <v>600</v>
      </c>
      <c r="C52" s="498">
        <v>60014</v>
      </c>
      <c r="D52" s="499" t="s">
        <v>638</v>
      </c>
      <c r="E52" s="498" t="s">
        <v>610</v>
      </c>
      <c r="F52" s="500" t="s">
        <v>639</v>
      </c>
      <c r="G52" s="498"/>
      <c r="H52" s="501"/>
      <c r="I52" s="502"/>
      <c r="J52" s="502"/>
      <c r="K52" s="501"/>
      <c r="L52" s="503">
        <v>202520</v>
      </c>
      <c r="M52" s="503"/>
      <c r="N52" s="503"/>
      <c r="O52" s="496"/>
      <c r="S52" s="487"/>
    </row>
    <row r="53" spans="1:19" ht="12.75">
      <c r="A53" s="505"/>
      <c r="B53" s="505"/>
      <c r="C53" s="506"/>
      <c r="D53" s="507"/>
      <c r="E53" s="506"/>
      <c r="F53" s="508"/>
      <c r="G53" s="506"/>
      <c r="H53" s="509"/>
      <c r="I53" s="510"/>
      <c r="J53" s="510"/>
      <c r="K53" s="509"/>
      <c r="L53" s="511"/>
      <c r="M53" s="511"/>
      <c r="N53" s="511"/>
      <c r="O53" s="496"/>
      <c r="S53" s="487"/>
    </row>
    <row r="54" spans="1:19" ht="12.75">
      <c r="A54" s="980"/>
      <c r="B54" s="988"/>
      <c r="C54" s="988"/>
      <c r="D54" s="988"/>
      <c r="E54" s="988"/>
      <c r="F54" s="988"/>
      <c r="G54" s="988"/>
      <c r="H54" s="988"/>
      <c r="I54" s="988"/>
      <c r="J54" s="988"/>
      <c r="K54" s="988"/>
      <c r="L54" s="988"/>
      <c r="M54" s="988"/>
      <c r="N54" s="989"/>
      <c r="O54" s="496"/>
      <c r="S54" s="487"/>
    </row>
    <row r="55" spans="1:19" ht="12.75">
      <c r="A55" s="488"/>
      <c r="B55" s="488"/>
      <c r="C55" s="489"/>
      <c r="D55" s="490" t="s">
        <v>637</v>
      </c>
      <c r="E55" s="489" t="s">
        <v>608</v>
      </c>
      <c r="F55" s="491"/>
      <c r="G55" s="489"/>
      <c r="H55" s="492"/>
      <c r="I55" s="493"/>
      <c r="J55" s="493"/>
      <c r="K55" s="492"/>
      <c r="L55" s="494"/>
      <c r="M55" s="494"/>
      <c r="N55" s="495"/>
      <c r="O55" s="496"/>
      <c r="S55" s="487"/>
    </row>
    <row r="56" spans="1:19" ht="12.75">
      <c r="A56" s="497">
        <v>11</v>
      </c>
      <c r="B56" s="497">
        <v>600</v>
      </c>
      <c r="C56" s="498">
        <v>60014</v>
      </c>
      <c r="D56" s="499" t="s">
        <v>640</v>
      </c>
      <c r="E56" s="498" t="s">
        <v>610</v>
      </c>
      <c r="F56" s="500" t="s">
        <v>639</v>
      </c>
      <c r="G56" s="498"/>
      <c r="H56" s="501"/>
      <c r="I56" s="502"/>
      <c r="J56" s="502"/>
      <c r="K56" s="501"/>
      <c r="L56" s="503">
        <v>198006</v>
      </c>
      <c r="M56" s="503"/>
      <c r="N56" s="503"/>
      <c r="O56" s="496"/>
      <c r="S56" s="487"/>
    </row>
    <row r="57" spans="1:19" ht="12.75">
      <c r="A57" s="505"/>
      <c r="B57" s="505"/>
      <c r="C57" s="506"/>
      <c r="D57" s="507"/>
      <c r="E57" s="506"/>
      <c r="F57" s="508"/>
      <c r="G57" s="506"/>
      <c r="H57" s="509"/>
      <c r="I57" s="510"/>
      <c r="J57" s="510"/>
      <c r="K57" s="509"/>
      <c r="L57" s="511"/>
      <c r="M57" s="511"/>
      <c r="N57" s="511"/>
      <c r="O57" s="496"/>
      <c r="S57" s="487"/>
    </row>
    <row r="58" spans="1:19" ht="12.75">
      <c r="A58" s="980"/>
      <c r="B58" s="986"/>
      <c r="C58" s="986"/>
      <c r="D58" s="986"/>
      <c r="E58" s="986"/>
      <c r="F58" s="986"/>
      <c r="G58" s="986"/>
      <c r="H58" s="986"/>
      <c r="I58" s="986"/>
      <c r="J58" s="986"/>
      <c r="K58" s="986"/>
      <c r="L58" s="986"/>
      <c r="M58" s="986"/>
      <c r="N58" s="987"/>
      <c r="O58" s="496"/>
      <c r="S58" s="487"/>
    </row>
    <row r="59" spans="1:19" ht="12.75">
      <c r="A59" s="488"/>
      <c r="B59" s="488"/>
      <c r="C59" s="489"/>
      <c r="D59" s="490"/>
      <c r="E59" s="489" t="s">
        <v>608</v>
      </c>
      <c r="F59" s="491"/>
      <c r="G59" s="489"/>
      <c r="H59" s="492"/>
      <c r="I59" s="493"/>
      <c r="J59" s="493"/>
      <c r="K59" s="492"/>
      <c r="L59" s="513"/>
      <c r="M59" s="513"/>
      <c r="N59" s="513"/>
      <c r="O59" s="496"/>
      <c r="S59" s="487"/>
    </row>
    <row r="60" spans="1:19" ht="12.75">
      <c r="A60" s="497">
        <v>12</v>
      </c>
      <c r="B60" s="497">
        <v>600</v>
      </c>
      <c r="C60" s="498">
        <v>60014</v>
      </c>
      <c r="D60" s="499" t="s">
        <v>641</v>
      </c>
      <c r="E60" s="498" t="s">
        <v>610</v>
      </c>
      <c r="F60" s="500" t="s">
        <v>639</v>
      </c>
      <c r="G60" s="498"/>
      <c r="H60" s="501"/>
      <c r="I60" s="502"/>
      <c r="J60" s="502"/>
      <c r="K60" s="501"/>
      <c r="L60" s="503">
        <v>140056</v>
      </c>
      <c r="M60" s="503"/>
      <c r="N60" s="503"/>
      <c r="O60" s="496"/>
      <c r="S60" s="487"/>
    </row>
    <row r="61" spans="1:19" ht="12.75">
      <c r="A61" s="505"/>
      <c r="B61" s="505"/>
      <c r="C61" s="506"/>
      <c r="D61" s="507" t="s">
        <v>642</v>
      </c>
      <c r="E61" s="506"/>
      <c r="F61" s="508"/>
      <c r="G61" s="506"/>
      <c r="H61" s="509"/>
      <c r="I61" s="510"/>
      <c r="J61" s="510"/>
      <c r="K61" s="509"/>
      <c r="L61" s="511"/>
      <c r="M61" s="511"/>
      <c r="N61" s="511"/>
      <c r="O61" s="496"/>
      <c r="S61" s="487"/>
    </row>
    <row r="62" spans="1:19" ht="12.75">
      <c r="A62" s="514"/>
      <c r="B62" s="515"/>
      <c r="C62" s="509"/>
      <c r="D62" s="516"/>
      <c r="E62" s="509"/>
      <c r="F62" s="509"/>
      <c r="G62" s="509"/>
      <c r="H62" s="509"/>
      <c r="I62" s="509"/>
      <c r="J62" s="509"/>
      <c r="K62" s="509"/>
      <c r="L62" s="517"/>
      <c r="M62" s="517"/>
      <c r="N62" s="518"/>
      <c r="O62" s="496"/>
      <c r="S62" s="487"/>
    </row>
    <row r="63" spans="1:19" ht="12.75">
      <c r="A63" s="488"/>
      <c r="B63" s="488"/>
      <c r="C63" s="489"/>
      <c r="D63" s="490" t="s">
        <v>643</v>
      </c>
      <c r="E63" s="489" t="s">
        <v>608</v>
      </c>
      <c r="F63" s="491"/>
      <c r="G63" s="489"/>
      <c r="H63" s="492"/>
      <c r="I63" s="493"/>
      <c r="J63" s="493"/>
      <c r="K63" s="492"/>
      <c r="L63" s="513"/>
      <c r="M63" s="513"/>
      <c r="N63" s="513"/>
      <c r="O63" s="496"/>
      <c r="S63" s="487"/>
    </row>
    <row r="64" spans="1:19" ht="12.75">
      <c r="A64" s="497">
        <v>13</v>
      </c>
      <c r="B64" s="497">
        <v>600</v>
      </c>
      <c r="C64" s="498">
        <v>60014</v>
      </c>
      <c r="D64" s="499" t="s">
        <v>644</v>
      </c>
      <c r="E64" s="498" t="s">
        <v>610</v>
      </c>
      <c r="F64" s="500">
        <v>2008</v>
      </c>
      <c r="G64" s="498"/>
      <c r="H64" s="501"/>
      <c r="I64" s="502"/>
      <c r="J64" s="502"/>
      <c r="K64" s="501"/>
      <c r="L64" s="503">
        <v>500</v>
      </c>
      <c r="M64" s="503"/>
      <c r="N64" s="503"/>
      <c r="O64" s="496"/>
      <c r="S64" s="487"/>
    </row>
    <row r="65" spans="1:19" ht="12.75">
      <c r="A65" s="505"/>
      <c r="B65" s="505"/>
      <c r="C65" s="506"/>
      <c r="D65" s="507"/>
      <c r="E65" s="506"/>
      <c r="F65" s="508"/>
      <c r="G65" s="506"/>
      <c r="H65" s="509"/>
      <c r="I65" s="510"/>
      <c r="J65" s="510"/>
      <c r="K65" s="509"/>
      <c r="L65" s="511"/>
      <c r="M65" s="511"/>
      <c r="N65" s="511"/>
      <c r="O65" s="496"/>
      <c r="S65" s="487"/>
    </row>
    <row r="66" spans="1:19" ht="12.75">
      <c r="A66" s="980"/>
      <c r="B66" s="986"/>
      <c r="C66" s="986"/>
      <c r="D66" s="986"/>
      <c r="E66" s="986"/>
      <c r="F66" s="986"/>
      <c r="G66" s="986"/>
      <c r="H66" s="986"/>
      <c r="I66" s="986"/>
      <c r="J66" s="986"/>
      <c r="K66" s="986"/>
      <c r="L66" s="986"/>
      <c r="M66" s="986"/>
      <c r="N66" s="987"/>
      <c r="O66" s="496"/>
      <c r="S66" s="487"/>
    </row>
    <row r="67" spans="1:19" ht="12.75">
      <c r="A67" s="488"/>
      <c r="B67" s="488"/>
      <c r="C67" s="489"/>
      <c r="D67" s="522"/>
      <c r="E67" s="489" t="s">
        <v>608</v>
      </c>
      <c r="F67" s="491"/>
      <c r="G67" s="489"/>
      <c r="H67" s="492"/>
      <c r="I67" s="493"/>
      <c r="J67" s="493"/>
      <c r="K67" s="492"/>
      <c r="L67" s="494"/>
      <c r="M67" s="494"/>
      <c r="N67" s="495"/>
      <c r="O67" s="496"/>
      <c r="S67" s="487"/>
    </row>
    <row r="68" spans="1:19" ht="12.75">
      <c r="A68" s="497">
        <v>14</v>
      </c>
      <c r="B68" s="497">
        <v>600</v>
      </c>
      <c r="C68" s="498">
        <v>60014</v>
      </c>
      <c r="D68" s="522" t="s">
        <v>645</v>
      </c>
      <c r="E68" s="498" t="s">
        <v>610</v>
      </c>
      <c r="F68" s="500">
        <v>2008</v>
      </c>
      <c r="G68" s="498"/>
      <c r="H68" s="501"/>
      <c r="I68" s="502"/>
      <c r="J68" s="502"/>
      <c r="K68" s="501"/>
      <c r="L68" s="503">
        <v>71802</v>
      </c>
      <c r="M68" s="523"/>
      <c r="N68" s="503">
        <v>150000</v>
      </c>
      <c r="O68" s="496"/>
      <c r="S68" s="487"/>
    </row>
    <row r="69" spans="1:19" ht="12.75">
      <c r="A69" s="505"/>
      <c r="B69" s="505"/>
      <c r="C69" s="506"/>
      <c r="D69" s="507"/>
      <c r="E69" s="506"/>
      <c r="F69" s="508"/>
      <c r="G69" s="506"/>
      <c r="H69" s="509"/>
      <c r="I69" s="510"/>
      <c r="J69" s="510"/>
      <c r="K69" s="509"/>
      <c r="L69" s="524"/>
      <c r="M69" s="524"/>
      <c r="N69" s="512"/>
      <c r="O69" s="496"/>
      <c r="S69" s="487"/>
    </row>
    <row r="70" spans="1:19" ht="12.75">
      <c r="A70" s="514"/>
      <c r="B70" s="515"/>
      <c r="C70" s="509"/>
      <c r="D70" s="516"/>
      <c r="E70" s="509"/>
      <c r="F70" s="509"/>
      <c r="G70" s="509"/>
      <c r="H70" s="509"/>
      <c r="I70" s="509"/>
      <c r="J70" s="509"/>
      <c r="K70" s="509"/>
      <c r="L70" s="509"/>
      <c r="M70" s="509"/>
      <c r="N70" s="525"/>
      <c r="O70" s="496"/>
      <c r="S70" s="487"/>
    </row>
    <row r="71" spans="1:19" ht="12.75">
      <c r="A71" s="488"/>
      <c r="B71" s="488"/>
      <c r="C71" s="489"/>
      <c r="D71" s="490"/>
      <c r="E71" s="489" t="s">
        <v>608</v>
      </c>
      <c r="F71" s="491"/>
      <c r="G71" s="489"/>
      <c r="H71" s="492"/>
      <c r="I71" s="493"/>
      <c r="J71" s="493"/>
      <c r="K71" s="492"/>
      <c r="L71" s="513"/>
      <c r="M71" s="513"/>
      <c r="N71" s="513"/>
      <c r="O71" s="496"/>
      <c r="S71" s="487"/>
    </row>
    <row r="72" spans="1:19" ht="12.75">
      <c r="A72" s="497">
        <v>15</v>
      </c>
      <c r="B72" s="497">
        <v>600</v>
      </c>
      <c r="C72" s="498">
        <v>60014</v>
      </c>
      <c r="D72" s="499" t="s">
        <v>646</v>
      </c>
      <c r="E72" s="498" t="s">
        <v>610</v>
      </c>
      <c r="F72" s="500">
        <v>2008</v>
      </c>
      <c r="G72" s="498"/>
      <c r="H72" s="501"/>
      <c r="I72" s="502"/>
      <c r="J72" s="502"/>
      <c r="K72" s="501"/>
      <c r="L72" s="503">
        <v>112545</v>
      </c>
      <c r="M72" s="503"/>
      <c r="N72" s="503">
        <v>150000</v>
      </c>
      <c r="O72" s="496"/>
      <c r="S72" s="487"/>
    </row>
    <row r="73" spans="1:19" ht="12.75">
      <c r="A73" s="505"/>
      <c r="B73" s="505"/>
      <c r="C73" s="506"/>
      <c r="D73" s="507"/>
      <c r="E73" s="506"/>
      <c r="F73" s="508"/>
      <c r="G73" s="506"/>
      <c r="H73" s="509"/>
      <c r="I73" s="510"/>
      <c r="J73" s="510"/>
      <c r="K73" s="509"/>
      <c r="L73" s="511"/>
      <c r="M73" s="511"/>
      <c r="N73" s="511"/>
      <c r="O73" s="496"/>
      <c r="S73" s="487"/>
    </row>
    <row r="74" spans="1:19" ht="12.75">
      <c r="A74" s="514"/>
      <c r="B74" s="515"/>
      <c r="C74" s="509"/>
      <c r="D74" s="516"/>
      <c r="E74" s="509"/>
      <c r="F74" s="509"/>
      <c r="G74" s="509"/>
      <c r="H74" s="509"/>
      <c r="I74" s="509"/>
      <c r="J74" s="509"/>
      <c r="K74" s="509"/>
      <c r="L74" s="517"/>
      <c r="M74" s="517"/>
      <c r="N74" s="518"/>
      <c r="O74" s="496"/>
      <c r="S74" s="487"/>
    </row>
    <row r="75" spans="1:19" ht="12.75">
      <c r="A75" s="488"/>
      <c r="B75" s="488"/>
      <c r="C75" s="489"/>
      <c r="D75" s="490" t="s">
        <v>647</v>
      </c>
      <c r="E75" s="489" t="s">
        <v>608</v>
      </c>
      <c r="F75" s="489"/>
      <c r="G75" s="489"/>
      <c r="H75" s="489"/>
      <c r="I75" s="489"/>
      <c r="J75" s="489"/>
      <c r="K75" s="489"/>
      <c r="L75" s="513"/>
      <c r="M75" s="513"/>
      <c r="N75" s="513"/>
      <c r="O75" s="496"/>
      <c r="S75" s="487"/>
    </row>
    <row r="76" spans="1:19" ht="12.75">
      <c r="A76" s="497">
        <v>16</v>
      </c>
      <c r="B76" s="497">
        <v>600</v>
      </c>
      <c r="C76" s="498">
        <v>60014</v>
      </c>
      <c r="D76" s="499" t="s">
        <v>648</v>
      </c>
      <c r="E76" s="498" t="s">
        <v>610</v>
      </c>
      <c r="F76" s="498">
        <v>2008</v>
      </c>
      <c r="G76" s="498"/>
      <c r="H76" s="498"/>
      <c r="I76" s="498"/>
      <c r="J76" s="498"/>
      <c r="K76" s="498"/>
      <c r="L76" s="503">
        <v>37000</v>
      </c>
      <c r="M76" s="503"/>
      <c r="N76" s="503"/>
      <c r="O76" s="496"/>
      <c r="S76" s="487"/>
    </row>
    <row r="77" spans="1:19" ht="12.75">
      <c r="A77" s="505"/>
      <c r="B77" s="505"/>
      <c r="C77" s="506"/>
      <c r="D77" s="507"/>
      <c r="E77" s="506"/>
      <c r="F77" s="506"/>
      <c r="G77" s="506"/>
      <c r="H77" s="506"/>
      <c r="I77" s="506"/>
      <c r="J77" s="506"/>
      <c r="K77" s="506"/>
      <c r="L77" s="511"/>
      <c r="M77" s="511"/>
      <c r="N77" s="511"/>
      <c r="O77" s="496"/>
      <c r="S77" s="487"/>
    </row>
    <row r="78" spans="1:19" ht="12.75">
      <c r="A78" s="514"/>
      <c r="B78" s="515"/>
      <c r="C78" s="509"/>
      <c r="D78" s="516"/>
      <c r="E78" s="509"/>
      <c r="F78" s="509"/>
      <c r="G78" s="509"/>
      <c r="H78" s="509"/>
      <c r="I78" s="509"/>
      <c r="J78" s="509"/>
      <c r="K78" s="509"/>
      <c r="L78" s="517"/>
      <c r="M78" s="517"/>
      <c r="N78" s="518"/>
      <c r="O78" s="496"/>
      <c r="S78" s="487"/>
    </row>
    <row r="79" spans="1:19" ht="12.75">
      <c r="A79" s="488"/>
      <c r="B79" s="488"/>
      <c r="C79" s="489"/>
      <c r="D79" s="490"/>
      <c r="E79" s="489" t="s">
        <v>608</v>
      </c>
      <c r="F79" s="489"/>
      <c r="G79" s="489"/>
      <c r="H79" s="489"/>
      <c r="I79" s="489"/>
      <c r="J79" s="489"/>
      <c r="K79" s="489"/>
      <c r="L79" s="513"/>
      <c r="M79" s="513"/>
      <c r="N79" s="513"/>
      <c r="O79" s="496"/>
      <c r="S79" s="487"/>
    </row>
    <row r="80" spans="1:19" ht="12.75">
      <c r="A80" s="497">
        <v>17</v>
      </c>
      <c r="B80" s="497">
        <v>600</v>
      </c>
      <c r="C80" s="498">
        <v>60014</v>
      </c>
      <c r="D80" s="499" t="s">
        <v>649</v>
      </c>
      <c r="E80" s="498" t="s">
        <v>610</v>
      </c>
      <c r="F80" s="498">
        <v>2008</v>
      </c>
      <c r="G80" s="498"/>
      <c r="H80" s="498"/>
      <c r="I80" s="498"/>
      <c r="J80" s="498"/>
      <c r="K80" s="498"/>
      <c r="L80" s="503">
        <v>233000</v>
      </c>
      <c r="M80" s="503"/>
      <c r="N80" s="503">
        <v>570000</v>
      </c>
      <c r="O80" s="496"/>
      <c r="S80" s="487"/>
    </row>
    <row r="81" spans="1:19" ht="12.75">
      <c r="A81" s="505"/>
      <c r="B81" s="505"/>
      <c r="C81" s="506"/>
      <c r="D81" s="507"/>
      <c r="E81" s="506"/>
      <c r="F81" s="506"/>
      <c r="G81" s="506"/>
      <c r="H81" s="506"/>
      <c r="I81" s="506"/>
      <c r="J81" s="506"/>
      <c r="K81" s="506"/>
      <c r="L81" s="511"/>
      <c r="M81" s="511"/>
      <c r="N81" s="511" t="s">
        <v>650</v>
      </c>
      <c r="O81" s="496"/>
      <c r="S81" s="487"/>
    </row>
    <row r="82" spans="1:19" ht="12.75">
      <c r="A82" s="514"/>
      <c r="B82" s="515"/>
      <c r="C82" s="509"/>
      <c r="D82" s="516"/>
      <c r="E82" s="509"/>
      <c r="F82" s="509"/>
      <c r="G82" s="509"/>
      <c r="H82" s="509"/>
      <c r="I82" s="509"/>
      <c r="J82" s="509"/>
      <c r="K82" s="509"/>
      <c r="L82" s="517"/>
      <c r="M82" s="517"/>
      <c r="N82" s="518"/>
      <c r="O82" s="496"/>
      <c r="S82" s="487"/>
    </row>
    <row r="83" spans="1:19" ht="12.75">
      <c r="A83" s="488"/>
      <c r="B83" s="488"/>
      <c r="C83" s="489"/>
      <c r="D83" s="490"/>
      <c r="E83" s="489" t="s">
        <v>608</v>
      </c>
      <c r="F83" s="489"/>
      <c r="G83" s="489"/>
      <c r="H83" s="489"/>
      <c r="I83" s="489"/>
      <c r="J83" s="489"/>
      <c r="K83" s="489"/>
      <c r="L83" s="513"/>
      <c r="M83" s="513"/>
      <c r="N83" s="513"/>
      <c r="O83" s="496"/>
      <c r="S83" s="487"/>
    </row>
    <row r="84" spans="1:19" ht="12.75">
      <c r="A84" s="497">
        <v>18</v>
      </c>
      <c r="B84" s="497">
        <v>600</v>
      </c>
      <c r="C84" s="498">
        <v>60014</v>
      </c>
      <c r="D84" s="499" t="s">
        <v>651</v>
      </c>
      <c r="E84" s="498" t="s">
        <v>610</v>
      </c>
      <c r="F84" s="498">
        <v>2008</v>
      </c>
      <c r="G84" s="498"/>
      <c r="H84" s="498"/>
      <c r="I84" s="498"/>
      <c r="J84" s="498"/>
      <c r="K84" s="498"/>
      <c r="L84" s="503">
        <v>161654</v>
      </c>
      <c r="M84" s="503"/>
      <c r="N84" s="503"/>
      <c r="O84" s="496"/>
      <c r="S84" s="487"/>
    </row>
    <row r="85" spans="1:19" ht="12.75">
      <c r="A85" s="505"/>
      <c r="B85" s="505"/>
      <c r="C85" s="506"/>
      <c r="D85" s="507"/>
      <c r="E85" s="506"/>
      <c r="F85" s="506"/>
      <c r="G85" s="506"/>
      <c r="H85" s="506"/>
      <c r="I85" s="506"/>
      <c r="J85" s="506"/>
      <c r="K85" s="506"/>
      <c r="L85" s="511"/>
      <c r="M85" s="511"/>
      <c r="N85" s="511"/>
      <c r="O85" s="496"/>
      <c r="S85" s="487"/>
    </row>
    <row r="86" spans="1:19" ht="12.75">
      <c r="A86" s="514"/>
      <c r="B86" s="515"/>
      <c r="C86" s="509"/>
      <c r="D86" s="516"/>
      <c r="E86" s="509"/>
      <c r="F86" s="509"/>
      <c r="G86" s="509"/>
      <c r="H86" s="509"/>
      <c r="I86" s="509"/>
      <c r="J86" s="509"/>
      <c r="K86" s="509"/>
      <c r="L86" s="517"/>
      <c r="M86" s="517"/>
      <c r="N86" s="518"/>
      <c r="O86" s="496"/>
      <c r="S86" s="487"/>
    </row>
    <row r="87" spans="1:19" ht="12.75">
      <c r="A87" s="488"/>
      <c r="B87" s="488"/>
      <c r="C87" s="489"/>
      <c r="D87" s="490"/>
      <c r="E87" s="489" t="s">
        <v>608</v>
      </c>
      <c r="F87" s="489"/>
      <c r="G87" s="489"/>
      <c r="H87" s="489"/>
      <c r="I87" s="489"/>
      <c r="J87" s="489"/>
      <c r="K87" s="489"/>
      <c r="L87" s="513"/>
      <c r="M87" s="513"/>
      <c r="N87" s="513"/>
      <c r="O87" s="496"/>
      <c r="S87" s="487"/>
    </row>
    <row r="88" spans="1:19" ht="12.75">
      <c r="A88" s="497">
        <v>19</v>
      </c>
      <c r="B88" s="497">
        <v>600</v>
      </c>
      <c r="C88" s="498">
        <v>60014</v>
      </c>
      <c r="D88" s="499" t="s">
        <v>652</v>
      </c>
      <c r="E88" s="498" t="s">
        <v>610</v>
      </c>
      <c r="F88" s="498">
        <v>2008</v>
      </c>
      <c r="G88" s="498"/>
      <c r="H88" s="498"/>
      <c r="I88" s="498"/>
      <c r="J88" s="498"/>
      <c r="K88" s="498"/>
      <c r="L88" s="503">
        <v>109952</v>
      </c>
      <c r="M88" s="503"/>
      <c r="N88" s="503"/>
      <c r="O88" s="496"/>
      <c r="S88" s="487"/>
    </row>
    <row r="89" spans="1:19" ht="12.75">
      <c r="A89" s="505"/>
      <c r="B89" s="505"/>
      <c r="C89" s="506"/>
      <c r="D89" s="507"/>
      <c r="E89" s="506"/>
      <c r="F89" s="506"/>
      <c r="G89" s="506"/>
      <c r="H89" s="506"/>
      <c r="I89" s="506"/>
      <c r="J89" s="506"/>
      <c r="K89" s="506"/>
      <c r="L89" s="511"/>
      <c r="M89" s="511"/>
      <c r="N89" s="511"/>
      <c r="O89" s="496"/>
      <c r="S89" s="487"/>
    </row>
    <row r="90" spans="1:19" ht="12.75">
      <c r="A90" s="514"/>
      <c r="B90" s="515"/>
      <c r="C90" s="509"/>
      <c r="D90" s="516"/>
      <c r="E90" s="509"/>
      <c r="F90" s="509"/>
      <c r="G90" s="509"/>
      <c r="H90" s="509"/>
      <c r="I90" s="509"/>
      <c r="J90" s="509"/>
      <c r="K90" s="509"/>
      <c r="L90" s="517"/>
      <c r="M90" s="517"/>
      <c r="N90" s="518"/>
      <c r="O90" s="496"/>
      <c r="S90" s="487"/>
    </row>
    <row r="91" spans="1:19" ht="12.75">
      <c r="A91" s="488"/>
      <c r="B91" s="488"/>
      <c r="C91" s="489"/>
      <c r="D91" s="490"/>
      <c r="E91" s="489" t="s">
        <v>608</v>
      </c>
      <c r="F91" s="489"/>
      <c r="G91" s="489"/>
      <c r="H91" s="489"/>
      <c r="I91" s="489"/>
      <c r="J91" s="489"/>
      <c r="K91" s="489"/>
      <c r="L91" s="513"/>
      <c r="M91" s="513"/>
      <c r="N91" s="513"/>
      <c r="O91" s="496"/>
      <c r="S91" s="487"/>
    </row>
    <row r="92" spans="1:19" ht="12.75">
      <c r="A92" s="497">
        <v>20</v>
      </c>
      <c r="B92" s="497">
        <v>600</v>
      </c>
      <c r="C92" s="498">
        <v>60014</v>
      </c>
      <c r="D92" s="499" t="s">
        <v>653</v>
      </c>
      <c r="E92" s="498" t="s">
        <v>610</v>
      </c>
      <c r="F92" s="498">
        <v>2008</v>
      </c>
      <c r="G92" s="498"/>
      <c r="H92" s="498"/>
      <c r="I92" s="498"/>
      <c r="J92" s="498"/>
      <c r="K92" s="498"/>
      <c r="L92" s="503">
        <v>89000</v>
      </c>
      <c r="M92" s="503"/>
      <c r="N92" s="503"/>
      <c r="O92" s="496"/>
      <c r="S92" s="487"/>
    </row>
    <row r="93" spans="1:19" ht="12.75">
      <c r="A93" s="505"/>
      <c r="B93" s="505"/>
      <c r="C93" s="506"/>
      <c r="D93" s="507"/>
      <c r="E93" s="506"/>
      <c r="F93" s="506"/>
      <c r="G93" s="506"/>
      <c r="H93" s="506"/>
      <c r="I93" s="506"/>
      <c r="J93" s="506"/>
      <c r="K93" s="506"/>
      <c r="L93" s="511"/>
      <c r="M93" s="511"/>
      <c r="N93" s="511"/>
      <c r="O93" s="496"/>
      <c r="S93" s="487"/>
    </row>
    <row r="94" spans="1:19" ht="12.75">
      <c r="A94" s="514"/>
      <c r="B94" s="515"/>
      <c r="C94" s="509"/>
      <c r="D94" s="516"/>
      <c r="E94" s="509"/>
      <c r="F94" s="509"/>
      <c r="G94" s="509"/>
      <c r="H94" s="509"/>
      <c r="I94" s="509"/>
      <c r="J94" s="509"/>
      <c r="K94" s="509"/>
      <c r="L94" s="517"/>
      <c r="M94" s="517"/>
      <c r="N94" s="518"/>
      <c r="O94" s="496"/>
      <c r="S94" s="487"/>
    </row>
    <row r="95" spans="1:19" ht="12.75">
      <c r="A95" s="488"/>
      <c r="B95" s="488"/>
      <c r="C95" s="489"/>
      <c r="D95" s="490"/>
      <c r="E95" s="489" t="s">
        <v>608</v>
      </c>
      <c r="F95" s="489"/>
      <c r="G95" s="489"/>
      <c r="H95" s="489"/>
      <c r="I95" s="489"/>
      <c r="J95" s="489"/>
      <c r="K95" s="489"/>
      <c r="L95" s="513"/>
      <c r="M95" s="513"/>
      <c r="N95" s="513"/>
      <c r="O95" s="496"/>
      <c r="S95" s="487"/>
    </row>
    <row r="96" spans="1:19" ht="12.75">
      <c r="A96" s="497">
        <v>21</v>
      </c>
      <c r="B96" s="497">
        <v>600</v>
      </c>
      <c r="C96" s="498">
        <v>60014</v>
      </c>
      <c r="D96" s="499" t="s">
        <v>654</v>
      </c>
      <c r="E96" s="498" t="s">
        <v>610</v>
      </c>
      <c r="F96" s="498">
        <v>2008</v>
      </c>
      <c r="G96" s="498"/>
      <c r="H96" s="498"/>
      <c r="I96" s="498"/>
      <c r="J96" s="498"/>
      <c r="K96" s="498"/>
      <c r="L96" s="503">
        <v>300000</v>
      </c>
      <c r="M96" s="503"/>
      <c r="N96" s="503"/>
      <c r="O96" s="496"/>
      <c r="S96" s="487"/>
    </row>
    <row r="97" spans="1:19" ht="12.75">
      <c r="A97" s="505"/>
      <c r="B97" s="505"/>
      <c r="C97" s="506"/>
      <c r="D97" s="507"/>
      <c r="E97" s="506"/>
      <c r="F97" s="506"/>
      <c r="G97" s="506"/>
      <c r="H97" s="506"/>
      <c r="I97" s="506"/>
      <c r="J97" s="506"/>
      <c r="K97" s="506"/>
      <c r="L97" s="511"/>
      <c r="M97" s="511"/>
      <c r="N97" s="511"/>
      <c r="O97" s="496"/>
      <c r="S97" s="487"/>
    </row>
    <row r="98" spans="1:19" ht="12.75">
      <c r="A98" s="980"/>
      <c r="B98" s="986"/>
      <c r="C98" s="986"/>
      <c r="D98" s="986"/>
      <c r="E98" s="986"/>
      <c r="F98" s="986"/>
      <c r="G98" s="986"/>
      <c r="H98" s="986"/>
      <c r="I98" s="986"/>
      <c r="J98" s="986"/>
      <c r="K98" s="986"/>
      <c r="L98" s="986"/>
      <c r="M98" s="986"/>
      <c r="N98" s="987"/>
      <c r="O98" s="496"/>
      <c r="S98" s="487"/>
    </row>
    <row r="99" spans="1:19" ht="12.75">
      <c r="A99" s="488"/>
      <c r="B99" s="526"/>
      <c r="C99" s="488"/>
      <c r="D99" s="527"/>
      <c r="E99" s="526"/>
      <c r="F99" s="528"/>
      <c r="G99" s="529"/>
      <c r="H99" s="529"/>
      <c r="I99" s="529"/>
      <c r="J99" s="529"/>
      <c r="K99" s="529"/>
      <c r="L99" s="528"/>
      <c r="M99" s="529"/>
      <c r="N99" s="528"/>
      <c r="O99" s="496"/>
      <c r="S99" s="487"/>
    </row>
    <row r="100" spans="1:19" ht="12.75">
      <c r="A100" s="497">
        <v>22</v>
      </c>
      <c r="B100" s="530">
        <v>700</v>
      </c>
      <c r="C100" s="497">
        <v>70005</v>
      </c>
      <c r="D100" s="531" t="s">
        <v>655</v>
      </c>
      <c r="E100" s="530" t="s">
        <v>656</v>
      </c>
      <c r="F100" s="497" t="s">
        <v>657</v>
      </c>
      <c r="G100" s="532"/>
      <c r="H100" s="532"/>
      <c r="I100" s="532"/>
      <c r="J100" s="532"/>
      <c r="K100" s="532"/>
      <c r="L100" s="533">
        <v>420000</v>
      </c>
      <c r="M100" s="532"/>
      <c r="N100" s="534"/>
      <c r="O100" s="496"/>
      <c r="S100" s="487"/>
    </row>
    <row r="101" spans="1:19" ht="12.75">
      <c r="A101" s="497"/>
      <c r="B101" s="530"/>
      <c r="C101" s="497"/>
      <c r="D101" s="531" t="s">
        <v>658</v>
      </c>
      <c r="E101" s="530" t="s">
        <v>659</v>
      </c>
      <c r="F101" s="534"/>
      <c r="G101" s="532"/>
      <c r="H101" s="532"/>
      <c r="I101" s="532"/>
      <c r="J101" s="532"/>
      <c r="K101" s="532"/>
      <c r="L101" s="534"/>
      <c r="M101" s="532"/>
      <c r="N101" s="534"/>
      <c r="O101" s="496"/>
      <c r="S101" s="487"/>
    </row>
    <row r="102" spans="1:19" ht="12.75">
      <c r="A102" s="505"/>
      <c r="B102" s="515"/>
      <c r="C102" s="505"/>
      <c r="D102" s="535"/>
      <c r="E102" s="515" t="s">
        <v>660</v>
      </c>
      <c r="F102" s="536"/>
      <c r="G102" s="537"/>
      <c r="H102" s="537"/>
      <c r="I102" s="537"/>
      <c r="J102" s="537"/>
      <c r="K102" s="537"/>
      <c r="L102" s="536"/>
      <c r="M102" s="537"/>
      <c r="N102" s="536"/>
      <c r="O102" s="496"/>
      <c r="S102" s="487"/>
    </row>
    <row r="103" spans="1:19" ht="12.75">
      <c r="A103" s="983"/>
      <c r="B103" s="984"/>
      <c r="C103" s="984"/>
      <c r="D103" s="984"/>
      <c r="E103" s="984"/>
      <c r="F103" s="984"/>
      <c r="G103" s="984"/>
      <c r="H103" s="984"/>
      <c r="I103" s="984"/>
      <c r="J103" s="984"/>
      <c r="K103" s="984"/>
      <c r="L103" s="984"/>
      <c r="M103" s="984"/>
      <c r="N103" s="985"/>
      <c r="O103" s="496"/>
      <c r="S103" s="487"/>
    </row>
    <row r="104" spans="1:19" ht="12.75">
      <c r="A104" s="488"/>
      <c r="B104" s="526"/>
      <c r="C104" s="488"/>
      <c r="D104" s="527"/>
      <c r="E104" s="526"/>
      <c r="F104" s="488"/>
      <c r="G104" s="529"/>
      <c r="H104" s="529"/>
      <c r="I104" s="529"/>
      <c r="J104" s="529"/>
      <c r="K104" s="529"/>
      <c r="L104" s="528"/>
      <c r="M104" s="529"/>
      <c r="N104" s="528"/>
      <c r="O104" s="496"/>
      <c r="S104" s="487"/>
    </row>
    <row r="105" spans="1:19" ht="12.75">
      <c r="A105" s="497">
        <v>23</v>
      </c>
      <c r="B105" s="530">
        <v>700</v>
      </c>
      <c r="C105" s="497">
        <v>70005</v>
      </c>
      <c r="D105" s="531" t="s">
        <v>661</v>
      </c>
      <c r="E105" s="530" t="s">
        <v>656</v>
      </c>
      <c r="F105" s="497" t="s">
        <v>657</v>
      </c>
      <c r="G105" s="532"/>
      <c r="H105" s="532"/>
      <c r="I105" s="532"/>
      <c r="J105" s="532"/>
      <c r="K105" s="532"/>
      <c r="L105" s="533">
        <v>230000</v>
      </c>
      <c r="M105" s="532"/>
      <c r="N105" s="534"/>
      <c r="O105" s="496"/>
      <c r="S105" s="487"/>
    </row>
    <row r="106" spans="1:19" ht="12.75">
      <c r="A106" s="497"/>
      <c r="B106" s="530"/>
      <c r="C106" s="497"/>
      <c r="D106" s="531" t="s">
        <v>662</v>
      </c>
      <c r="E106" s="530" t="s">
        <v>663</v>
      </c>
      <c r="F106" s="497"/>
      <c r="G106" s="532"/>
      <c r="H106" s="532"/>
      <c r="I106" s="532"/>
      <c r="J106" s="532"/>
      <c r="K106" s="532"/>
      <c r="L106" s="534"/>
      <c r="M106" s="532"/>
      <c r="N106" s="534"/>
      <c r="O106" s="496"/>
      <c r="S106" s="487"/>
    </row>
    <row r="107" spans="1:19" ht="12.75">
      <c r="A107" s="505"/>
      <c r="B107" s="515"/>
      <c r="C107" s="505"/>
      <c r="D107" s="535" t="s">
        <v>664</v>
      </c>
      <c r="E107" s="515" t="s">
        <v>660</v>
      </c>
      <c r="F107" s="505"/>
      <c r="G107" s="537"/>
      <c r="H107" s="537"/>
      <c r="I107" s="537"/>
      <c r="J107" s="537"/>
      <c r="K107" s="537"/>
      <c r="L107" s="536"/>
      <c r="M107" s="537"/>
      <c r="N107" s="536"/>
      <c r="O107" s="496"/>
      <c r="S107" s="487"/>
    </row>
    <row r="108" spans="1:19" ht="12.75">
      <c r="A108" s="983"/>
      <c r="B108" s="984"/>
      <c r="C108" s="984"/>
      <c r="D108" s="984"/>
      <c r="E108" s="984"/>
      <c r="F108" s="984"/>
      <c r="G108" s="984"/>
      <c r="H108" s="984"/>
      <c r="I108" s="984"/>
      <c r="J108" s="984"/>
      <c r="K108" s="984"/>
      <c r="L108" s="984"/>
      <c r="M108" s="984"/>
      <c r="N108" s="985"/>
      <c r="O108" s="496"/>
      <c r="S108" s="487"/>
    </row>
    <row r="109" spans="1:19" ht="12.75">
      <c r="A109" s="488"/>
      <c r="B109" s="526"/>
      <c r="C109" s="488"/>
      <c r="D109" s="538"/>
      <c r="E109" s="488"/>
      <c r="F109" s="488"/>
      <c r="G109" s="529"/>
      <c r="H109" s="529"/>
      <c r="I109" s="529"/>
      <c r="J109" s="529"/>
      <c r="K109" s="529"/>
      <c r="L109" s="528"/>
      <c r="M109" s="529"/>
      <c r="N109" s="528"/>
      <c r="O109" s="496"/>
      <c r="S109" s="487"/>
    </row>
    <row r="110" spans="1:19" ht="12.75">
      <c r="A110" s="497">
        <v>24</v>
      </c>
      <c r="B110" s="530">
        <v>700</v>
      </c>
      <c r="C110" s="497">
        <v>70005</v>
      </c>
      <c r="D110" s="539" t="s">
        <v>665</v>
      </c>
      <c r="E110" s="497" t="s">
        <v>656</v>
      </c>
      <c r="F110" s="497" t="s">
        <v>666</v>
      </c>
      <c r="G110" s="532"/>
      <c r="H110" s="532"/>
      <c r="I110" s="532"/>
      <c r="J110" s="532"/>
      <c r="K110" s="532"/>
      <c r="L110" s="533">
        <v>115000</v>
      </c>
      <c r="M110" s="532"/>
      <c r="N110" s="534"/>
      <c r="O110" s="496"/>
      <c r="S110" s="487"/>
    </row>
    <row r="111" spans="1:19" ht="12.75">
      <c r="A111" s="497"/>
      <c r="B111" s="530"/>
      <c r="C111" s="497"/>
      <c r="D111" s="539" t="s">
        <v>667</v>
      </c>
      <c r="E111" s="497" t="s">
        <v>663</v>
      </c>
      <c r="F111" s="497"/>
      <c r="G111" s="532"/>
      <c r="H111" s="532"/>
      <c r="I111" s="532"/>
      <c r="J111" s="532"/>
      <c r="K111" s="532"/>
      <c r="L111" s="534"/>
      <c r="M111" s="532"/>
      <c r="N111" s="534"/>
      <c r="O111" s="496"/>
      <c r="S111" s="487"/>
    </row>
    <row r="112" spans="1:19" ht="12.75">
      <c r="A112" s="497"/>
      <c r="B112" s="530"/>
      <c r="C112" s="497"/>
      <c r="D112" s="540" t="s">
        <v>668</v>
      </c>
      <c r="E112" s="497" t="s">
        <v>660</v>
      </c>
      <c r="F112" s="497"/>
      <c r="G112" s="532"/>
      <c r="H112" s="532"/>
      <c r="I112" s="532"/>
      <c r="J112" s="532"/>
      <c r="K112" s="532"/>
      <c r="L112" s="534"/>
      <c r="M112" s="532"/>
      <c r="N112" s="534"/>
      <c r="O112" s="496"/>
      <c r="S112" s="487"/>
    </row>
    <row r="113" spans="1:19" ht="12.75">
      <c r="A113" s="505"/>
      <c r="B113" s="515"/>
      <c r="C113" s="505"/>
      <c r="D113" s="541"/>
      <c r="E113" s="505"/>
      <c r="F113" s="505"/>
      <c r="G113" s="537"/>
      <c r="H113" s="537"/>
      <c r="I113" s="537"/>
      <c r="J113" s="537"/>
      <c r="K113" s="537"/>
      <c r="L113" s="536"/>
      <c r="M113" s="537"/>
      <c r="N113" s="536"/>
      <c r="O113" s="496"/>
      <c r="S113" s="487"/>
    </row>
    <row r="114" spans="1:19" ht="12.75">
      <c r="A114" s="983"/>
      <c r="B114" s="984"/>
      <c r="C114" s="984"/>
      <c r="D114" s="984"/>
      <c r="E114" s="984"/>
      <c r="F114" s="984"/>
      <c r="G114" s="984"/>
      <c r="H114" s="984"/>
      <c r="I114" s="984"/>
      <c r="J114" s="984"/>
      <c r="K114" s="984"/>
      <c r="L114" s="984"/>
      <c r="M114" s="984"/>
      <c r="N114" s="985"/>
      <c r="O114" s="496"/>
      <c r="S114" s="487"/>
    </row>
    <row r="115" spans="1:19" ht="12.75">
      <c r="A115" s="488"/>
      <c r="B115" s="526"/>
      <c r="C115" s="488"/>
      <c r="D115" s="542"/>
      <c r="E115" s="488"/>
      <c r="F115" s="526"/>
      <c r="G115" s="529"/>
      <c r="H115" s="529"/>
      <c r="I115" s="529"/>
      <c r="J115" s="529"/>
      <c r="K115" s="529"/>
      <c r="L115" s="528"/>
      <c r="M115" s="543"/>
      <c r="N115" s="528"/>
      <c r="O115" s="496"/>
      <c r="S115" s="487"/>
    </row>
    <row r="116" spans="1:19" ht="12.75">
      <c r="A116" s="497">
        <v>25</v>
      </c>
      <c r="B116" s="530">
        <v>700</v>
      </c>
      <c r="C116" s="497">
        <v>70005</v>
      </c>
      <c r="D116" s="538" t="s">
        <v>669</v>
      </c>
      <c r="E116" s="497" t="s">
        <v>670</v>
      </c>
      <c r="F116" s="530" t="s">
        <v>671</v>
      </c>
      <c r="G116" s="532"/>
      <c r="H116" s="532"/>
      <c r="I116" s="532"/>
      <c r="J116" s="532"/>
      <c r="K116" s="532"/>
      <c r="L116" s="533">
        <v>200000</v>
      </c>
      <c r="M116" s="544"/>
      <c r="N116" s="534"/>
      <c r="O116" s="496"/>
      <c r="S116" s="487"/>
    </row>
    <row r="117" spans="1:19" ht="12.75">
      <c r="A117" s="497"/>
      <c r="B117" s="530"/>
      <c r="C117" s="497"/>
      <c r="D117" s="538" t="s">
        <v>672</v>
      </c>
      <c r="E117" s="497" t="s">
        <v>663</v>
      </c>
      <c r="F117" s="530"/>
      <c r="G117" s="532"/>
      <c r="H117" s="532"/>
      <c r="I117" s="532"/>
      <c r="J117" s="532"/>
      <c r="K117" s="532"/>
      <c r="L117" s="534"/>
      <c r="M117" s="544"/>
      <c r="N117" s="534"/>
      <c r="O117" s="496"/>
      <c r="S117" s="487"/>
    </row>
    <row r="118" spans="1:19" ht="12.75">
      <c r="A118" s="505"/>
      <c r="B118" s="530"/>
      <c r="C118" s="505"/>
      <c r="D118" s="538"/>
      <c r="E118" s="505" t="s">
        <v>660</v>
      </c>
      <c r="F118" s="530"/>
      <c r="G118" s="532"/>
      <c r="H118" s="532"/>
      <c r="I118" s="532"/>
      <c r="J118" s="532"/>
      <c r="K118" s="532"/>
      <c r="L118" s="536"/>
      <c r="M118" s="545"/>
      <c r="N118" s="536"/>
      <c r="O118" s="496"/>
      <c r="S118" s="487"/>
    </row>
    <row r="119" spans="1:19" ht="12.75">
      <c r="A119" s="983"/>
      <c r="B119" s="904"/>
      <c r="C119" s="904"/>
      <c r="D119" s="904"/>
      <c r="E119" s="904"/>
      <c r="F119" s="904"/>
      <c r="G119" s="904"/>
      <c r="H119" s="904"/>
      <c r="I119" s="904"/>
      <c r="J119" s="904"/>
      <c r="K119" s="904"/>
      <c r="L119" s="904"/>
      <c r="M119" s="904"/>
      <c r="N119" s="843"/>
      <c r="O119" s="496"/>
      <c r="S119" s="487"/>
    </row>
    <row r="120" spans="1:19" ht="12.75">
      <c r="A120" s="497"/>
      <c r="B120" s="497"/>
      <c r="C120" s="498"/>
      <c r="D120" s="499"/>
      <c r="E120" s="498" t="s">
        <v>673</v>
      </c>
      <c r="F120" s="500"/>
      <c r="G120" s="498"/>
      <c r="H120" s="501"/>
      <c r="I120" s="502"/>
      <c r="J120" s="502"/>
      <c r="K120" s="501"/>
      <c r="L120" s="523"/>
      <c r="M120" s="523"/>
      <c r="N120" s="504"/>
      <c r="O120" s="496"/>
      <c r="S120" s="487"/>
    </row>
    <row r="121" spans="1:19" ht="12.75">
      <c r="A121" s="497">
        <v>26</v>
      </c>
      <c r="B121" s="497">
        <v>710</v>
      </c>
      <c r="C121" s="498">
        <v>71015</v>
      </c>
      <c r="D121" s="522" t="s">
        <v>653</v>
      </c>
      <c r="E121" s="498" t="s">
        <v>674</v>
      </c>
      <c r="F121" s="500">
        <v>2008</v>
      </c>
      <c r="G121" s="498"/>
      <c r="H121" s="501"/>
      <c r="I121" s="502"/>
      <c r="J121" s="502"/>
      <c r="K121" s="501"/>
      <c r="L121" s="503"/>
      <c r="M121" s="503">
        <v>7000</v>
      </c>
      <c r="N121" s="503"/>
      <c r="O121" s="496"/>
      <c r="S121" s="487"/>
    </row>
    <row r="122" spans="1:19" ht="12.75">
      <c r="A122" s="497"/>
      <c r="B122" s="497"/>
      <c r="C122" s="498"/>
      <c r="D122" s="522"/>
      <c r="E122" s="498" t="s">
        <v>675</v>
      </c>
      <c r="F122" s="500"/>
      <c r="G122" s="498"/>
      <c r="H122" s="501"/>
      <c r="I122" s="502"/>
      <c r="J122" s="502"/>
      <c r="K122" s="501"/>
      <c r="L122" s="523"/>
      <c r="M122" s="523"/>
      <c r="N122" s="503"/>
      <c r="O122" s="496"/>
      <c r="S122" s="487"/>
    </row>
    <row r="123" spans="1:19" ht="12.75">
      <c r="A123" s="980"/>
      <c r="B123" s="981"/>
      <c r="C123" s="981"/>
      <c r="D123" s="981"/>
      <c r="E123" s="981"/>
      <c r="F123" s="981"/>
      <c r="G123" s="981"/>
      <c r="H123" s="981"/>
      <c r="I123" s="981"/>
      <c r="J123" s="981"/>
      <c r="K123" s="981"/>
      <c r="L123" s="981"/>
      <c r="M123" s="981"/>
      <c r="N123" s="982"/>
      <c r="O123" s="496"/>
      <c r="S123" s="487"/>
    </row>
    <row r="124" spans="1:19" ht="12.75">
      <c r="A124" s="528"/>
      <c r="B124" s="546"/>
      <c r="C124" s="547"/>
      <c r="D124" s="548"/>
      <c r="E124" s="501" t="s">
        <v>670</v>
      </c>
      <c r="F124" s="548"/>
      <c r="G124" s="549"/>
      <c r="H124" s="549"/>
      <c r="I124" s="549"/>
      <c r="J124" s="549"/>
      <c r="K124" s="549"/>
      <c r="L124" s="550"/>
      <c r="M124" s="548"/>
      <c r="N124" s="548"/>
      <c r="O124" s="496"/>
      <c r="S124" s="487"/>
    </row>
    <row r="125" spans="1:19" ht="12.75">
      <c r="A125" s="497">
        <v>27</v>
      </c>
      <c r="B125" s="551">
        <v>750</v>
      </c>
      <c r="C125" s="547">
        <v>75020</v>
      </c>
      <c r="D125" s="552" t="s">
        <v>653</v>
      </c>
      <c r="E125" s="501" t="s">
        <v>663</v>
      </c>
      <c r="F125" s="551">
        <v>2008</v>
      </c>
      <c r="G125" s="549"/>
      <c r="H125" s="549"/>
      <c r="I125" s="549"/>
      <c r="J125" s="549"/>
      <c r="K125" s="549"/>
      <c r="L125" s="553">
        <v>64000</v>
      </c>
      <c r="M125" s="552"/>
      <c r="N125" s="552"/>
      <c r="O125" s="496"/>
      <c r="S125" s="487"/>
    </row>
    <row r="126" spans="1:19" ht="12.75">
      <c r="A126" s="536"/>
      <c r="B126" s="554"/>
      <c r="C126" s="554"/>
      <c r="D126" s="555"/>
      <c r="E126" s="508" t="s">
        <v>660</v>
      </c>
      <c r="F126" s="555"/>
      <c r="G126" s="137"/>
      <c r="H126" s="137"/>
      <c r="I126" s="137"/>
      <c r="J126" s="137"/>
      <c r="K126" s="137"/>
      <c r="L126" s="556"/>
      <c r="M126" s="555"/>
      <c r="N126" s="555"/>
      <c r="O126" s="496"/>
      <c r="S126" s="487"/>
    </row>
    <row r="127" spans="1:19" ht="12.75">
      <c r="A127" s="557"/>
      <c r="B127" s="547"/>
      <c r="C127" s="547"/>
      <c r="D127" s="549"/>
      <c r="E127" s="501"/>
      <c r="F127" s="549"/>
      <c r="G127" s="549"/>
      <c r="H127" s="549"/>
      <c r="I127" s="549"/>
      <c r="J127" s="549"/>
      <c r="K127" s="549"/>
      <c r="L127" s="550"/>
      <c r="M127" s="549"/>
      <c r="N127" s="130"/>
      <c r="O127" s="496"/>
      <c r="S127" s="487"/>
    </row>
    <row r="128" spans="1:19" ht="12.75">
      <c r="A128" s="488"/>
      <c r="B128" s="546"/>
      <c r="C128" s="546"/>
      <c r="D128" s="548"/>
      <c r="E128" s="489" t="s">
        <v>670</v>
      </c>
      <c r="F128" s="548"/>
      <c r="G128" s="548"/>
      <c r="H128" s="548"/>
      <c r="I128" s="548"/>
      <c r="J128" s="548"/>
      <c r="K128" s="548"/>
      <c r="L128" s="558"/>
      <c r="M128" s="558"/>
      <c r="N128" s="558"/>
      <c r="O128" s="496"/>
      <c r="S128" s="487"/>
    </row>
    <row r="129" spans="1:19" ht="12.75">
      <c r="A129" s="497">
        <v>28</v>
      </c>
      <c r="B129" s="551">
        <v>750</v>
      </c>
      <c r="C129" s="551">
        <v>75020</v>
      </c>
      <c r="D129" s="552" t="s">
        <v>676</v>
      </c>
      <c r="E129" s="498" t="s">
        <v>663</v>
      </c>
      <c r="F129" s="551">
        <v>2008</v>
      </c>
      <c r="G129" s="552"/>
      <c r="H129" s="552"/>
      <c r="I129" s="552"/>
      <c r="J129" s="552"/>
      <c r="K129" s="552"/>
      <c r="L129" s="559">
        <v>4000</v>
      </c>
      <c r="M129" s="559"/>
      <c r="N129" s="559"/>
      <c r="O129" s="496"/>
      <c r="S129" s="487"/>
    </row>
    <row r="130" spans="1:19" ht="12.75">
      <c r="A130" s="505"/>
      <c r="B130" s="554"/>
      <c r="C130" s="554"/>
      <c r="D130" s="555" t="s">
        <v>677</v>
      </c>
      <c r="E130" s="506" t="s">
        <v>660</v>
      </c>
      <c r="F130" s="554"/>
      <c r="G130" s="555"/>
      <c r="H130" s="555"/>
      <c r="I130" s="555"/>
      <c r="J130" s="555"/>
      <c r="K130" s="555"/>
      <c r="L130" s="560"/>
      <c r="M130" s="560"/>
      <c r="N130" s="560"/>
      <c r="O130" s="496"/>
      <c r="S130" s="487"/>
    </row>
    <row r="131" spans="1:19" ht="12.75">
      <c r="A131" s="557"/>
      <c r="B131" s="547"/>
      <c r="C131" s="547"/>
      <c r="D131" s="549"/>
      <c r="E131" s="501"/>
      <c r="F131" s="547"/>
      <c r="G131" s="549"/>
      <c r="H131" s="549"/>
      <c r="I131" s="549"/>
      <c r="J131" s="549"/>
      <c r="K131" s="549"/>
      <c r="L131" s="553"/>
      <c r="M131" s="553"/>
      <c r="N131" s="561"/>
      <c r="O131" s="496"/>
      <c r="S131" s="487"/>
    </row>
    <row r="132" spans="1:19" ht="12.75">
      <c r="A132" s="488"/>
      <c r="B132" s="546"/>
      <c r="C132" s="546"/>
      <c r="D132" s="548" t="s">
        <v>678</v>
      </c>
      <c r="E132" s="489" t="s">
        <v>670</v>
      </c>
      <c r="F132" s="546"/>
      <c r="G132" s="548"/>
      <c r="H132" s="548"/>
      <c r="I132" s="548"/>
      <c r="J132" s="548"/>
      <c r="K132" s="548"/>
      <c r="L132" s="558"/>
      <c r="M132" s="558"/>
      <c r="N132" s="558"/>
      <c r="O132" s="496"/>
      <c r="S132" s="487"/>
    </row>
    <row r="133" spans="1:19" ht="12.75">
      <c r="A133" s="497">
        <v>29</v>
      </c>
      <c r="B133" s="551">
        <v>750</v>
      </c>
      <c r="C133" s="551">
        <v>75020</v>
      </c>
      <c r="D133" s="552" t="s">
        <v>679</v>
      </c>
      <c r="E133" s="501" t="s">
        <v>663</v>
      </c>
      <c r="F133" s="551">
        <v>2008</v>
      </c>
      <c r="G133" s="552"/>
      <c r="H133" s="552"/>
      <c r="I133" s="552"/>
      <c r="J133" s="552"/>
      <c r="K133" s="552"/>
      <c r="L133" s="559">
        <v>26000</v>
      </c>
      <c r="M133" s="559"/>
      <c r="N133" s="559"/>
      <c r="O133" s="496"/>
      <c r="S133" s="487"/>
    </row>
    <row r="134" spans="1:19" ht="12.75">
      <c r="A134" s="505"/>
      <c r="B134" s="554"/>
      <c r="C134" s="554"/>
      <c r="D134" s="555"/>
      <c r="E134" s="508" t="s">
        <v>660</v>
      </c>
      <c r="F134" s="555"/>
      <c r="G134" s="555"/>
      <c r="H134" s="555"/>
      <c r="I134" s="555"/>
      <c r="J134" s="555"/>
      <c r="K134" s="555"/>
      <c r="L134" s="560"/>
      <c r="M134" s="560"/>
      <c r="N134" s="560"/>
      <c r="O134" s="496"/>
      <c r="S134" s="487"/>
    </row>
    <row r="135" spans="1:19" ht="12.75">
      <c r="A135" s="514"/>
      <c r="B135" s="562"/>
      <c r="C135" s="562"/>
      <c r="D135" s="137"/>
      <c r="E135" s="509"/>
      <c r="F135" s="137"/>
      <c r="G135" s="137"/>
      <c r="H135" s="137"/>
      <c r="I135" s="137"/>
      <c r="J135" s="137"/>
      <c r="K135" s="137"/>
      <c r="L135" s="563"/>
      <c r="M135" s="563"/>
      <c r="N135" s="564"/>
      <c r="O135" s="496"/>
      <c r="S135" s="487"/>
    </row>
    <row r="136" spans="1:19" ht="12.75">
      <c r="A136" s="488"/>
      <c r="B136" s="546"/>
      <c r="C136" s="546"/>
      <c r="D136" s="548"/>
      <c r="E136" s="489" t="s">
        <v>670</v>
      </c>
      <c r="F136" s="548"/>
      <c r="G136" s="548"/>
      <c r="H136" s="548"/>
      <c r="I136" s="548"/>
      <c r="J136" s="548"/>
      <c r="K136" s="548"/>
      <c r="L136" s="558"/>
      <c r="M136" s="558"/>
      <c r="N136" s="558"/>
      <c r="O136" s="496"/>
      <c r="S136" s="487"/>
    </row>
    <row r="137" spans="1:19" ht="12.75">
      <c r="A137" s="497">
        <v>30</v>
      </c>
      <c r="B137" s="551">
        <v>750</v>
      </c>
      <c r="C137" s="551">
        <v>75020</v>
      </c>
      <c r="D137" s="552" t="s">
        <v>680</v>
      </c>
      <c r="E137" s="501" t="s">
        <v>663</v>
      </c>
      <c r="F137" s="551">
        <v>2008</v>
      </c>
      <c r="G137" s="552"/>
      <c r="H137" s="552"/>
      <c r="I137" s="552"/>
      <c r="J137" s="552"/>
      <c r="K137" s="552"/>
      <c r="L137" s="559">
        <v>99000</v>
      </c>
      <c r="M137" s="559"/>
      <c r="N137" s="559"/>
      <c r="O137" s="496"/>
      <c r="S137" s="487"/>
    </row>
    <row r="138" spans="1:19" ht="12.75">
      <c r="A138" s="505"/>
      <c r="B138" s="554"/>
      <c r="C138" s="554"/>
      <c r="D138" s="555"/>
      <c r="E138" s="508" t="s">
        <v>660</v>
      </c>
      <c r="F138" s="555"/>
      <c r="G138" s="555"/>
      <c r="H138" s="555"/>
      <c r="I138" s="555"/>
      <c r="J138" s="555"/>
      <c r="K138" s="555"/>
      <c r="L138" s="560"/>
      <c r="M138" s="560"/>
      <c r="N138" s="560"/>
      <c r="O138" s="496"/>
      <c r="S138" s="487"/>
    </row>
    <row r="139" spans="1:19" ht="12.75">
      <c r="A139" s="514"/>
      <c r="B139" s="562"/>
      <c r="C139" s="562"/>
      <c r="D139" s="137"/>
      <c r="E139" s="509"/>
      <c r="F139" s="137"/>
      <c r="G139" s="137"/>
      <c r="H139" s="137"/>
      <c r="I139" s="137"/>
      <c r="J139" s="137"/>
      <c r="K139" s="137"/>
      <c r="L139" s="563"/>
      <c r="M139" s="563"/>
      <c r="N139" s="564"/>
      <c r="O139" s="496"/>
      <c r="S139" s="487"/>
    </row>
    <row r="140" spans="1:19" ht="12.75">
      <c r="A140" s="488"/>
      <c r="B140" s="546"/>
      <c r="C140" s="546"/>
      <c r="D140" s="548"/>
      <c r="E140" s="489" t="s">
        <v>670</v>
      </c>
      <c r="F140" s="546"/>
      <c r="G140" s="548"/>
      <c r="H140" s="548"/>
      <c r="I140" s="548"/>
      <c r="J140" s="548"/>
      <c r="K140" s="548"/>
      <c r="L140" s="558"/>
      <c r="M140" s="558"/>
      <c r="N140" s="558"/>
      <c r="O140" s="496"/>
      <c r="S140" s="487"/>
    </row>
    <row r="141" spans="1:19" ht="12.75">
      <c r="A141" s="497">
        <v>31</v>
      </c>
      <c r="B141" s="551">
        <v>750</v>
      </c>
      <c r="C141" s="551">
        <v>75020</v>
      </c>
      <c r="D141" s="552" t="s">
        <v>681</v>
      </c>
      <c r="E141" s="501" t="s">
        <v>663</v>
      </c>
      <c r="F141" s="551">
        <v>2008</v>
      </c>
      <c r="G141" s="552"/>
      <c r="H141" s="552"/>
      <c r="I141" s="552"/>
      <c r="J141" s="552"/>
      <c r="K141" s="552"/>
      <c r="L141" s="559">
        <v>34000</v>
      </c>
      <c r="M141" s="559"/>
      <c r="N141" s="559"/>
      <c r="O141" s="496"/>
      <c r="S141" s="487"/>
    </row>
    <row r="142" spans="1:19" ht="12.75">
      <c r="A142" s="505"/>
      <c r="B142" s="554"/>
      <c r="C142" s="554"/>
      <c r="D142" s="555"/>
      <c r="E142" s="508" t="s">
        <v>660</v>
      </c>
      <c r="F142" s="554"/>
      <c r="G142" s="555"/>
      <c r="H142" s="555"/>
      <c r="I142" s="555"/>
      <c r="J142" s="555"/>
      <c r="K142" s="555"/>
      <c r="L142" s="560"/>
      <c r="M142" s="560"/>
      <c r="N142" s="560"/>
      <c r="O142" s="496"/>
      <c r="S142" s="487"/>
    </row>
    <row r="143" spans="1:19" ht="12.75">
      <c r="A143" s="514"/>
      <c r="B143" s="562"/>
      <c r="C143" s="562"/>
      <c r="D143" s="137"/>
      <c r="E143" s="509"/>
      <c r="F143" s="562"/>
      <c r="G143" s="137"/>
      <c r="H143" s="137"/>
      <c r="I143" s="137"/>
      <c r="J143" s="137"/>
      <c r="K143" s="137"/>
      <c r="L143" s="563"/>
      <c r="M143" s="563"/>
      <c r="N143" s="564"/>
      <c r="O143" s="496"/>
      <c r="S143" s="487"/>
    </row>
    <row r="144" spans="1:19" ht="12.75">
      <c r="A144" s="488"/>
      <c r="B144" s="546"/>
      <c r="C144" s="546"/>
      <c r="D144" s="548" t="s">
        <v>682</v>
      </c>
      <c r="E144" s="489" t="s">
        <v>670</v>
      </c>
      <c r="F144" s="546"/>
      <c r="G144" s="548"/>
      <c r="H144" s="548"/>
      <c r="I144" s="548"/>
      <c r="J144" s="548"/>
      <c r="K144" s="548"/>
      <c r="L144" s="558"/>
      <c r="M144" s="558"/>
      <c r="N144" s="558"/>
      <c r="O144" s="496"/>
      <c r="S144" s="487"/>
    </row>
    <row r="145" spans="1:19" ht="12.75">
      <c r="A145" s="497">
        <v>32</v>
      </c>
      <c r="B145" s="551">
        <v>750</v>
      </c>
      <c r="C145" s="551">
        <v>75020</v>
      </c>
      <c r="D145" s="552" t="s">
        <v>683</v>
      </c>
      <c r="E145" s="501" t="s">
        <v>663</v>
      </c>
      <c r="F145" s="551">
        <v>2008</v>
      </c>
      <c r="G145" s="552"/>
      <c r="H145" s="552"/>
      <c r="I145" s="552"/>
      <c r="J145" s="552"/>
      <c r="K145" s="552"/>
      <c r="L145" s="559">
        <v>20000</v>
      </c>
      <c r="M145" s="559"/>
      <c r="N145" s="559"/>
      <c r="O145" s="496"/>
      <c r="S145" s="487"/>
    </row>
    <row r="146" spans="1:19" ht="12.75">
      <c r="A146" s="505"/>
      <c r="B146" s="554"/>
      <c r="C146" s="554"/>
      <c r="D146" s="555"/>
      <c r="E146" s="508" t="s">
        <v>660</v>
      </c>
      <c r="F146" s="555"/>
      <c r="G146" s="555"/>
      <c r="H146" s="555"/>
      <c r="I146" s="555"/>
      <c r="J146" s="555"/>
      <c r="K146" s="555"/>
      <c r="L146" s="560"/>
      <c r="M146" s="560"/>
      <c r="N146" s="560"/>
      <c r="O146" s="496"/>
      <c r="S146" s="487"/>
    </row>
    <row r="147" spans="1:19" ht="12.75">
      <c r="A147" s="514"/>
      <c r="B147" s="562"/>
      <c r="C147" s="562"/>
      <c r="D147" s="137"/>
      <c r="E147" s="509"/>
      <c r="F147" s="137"/>
      <c r="G147" s="137"/>
      <c r="H147" s="137"/>
      <c r="I147" s="137"/>
      <c r="J147" s="137"/>
      <c r="K147" s="137"/>
      <c r="L147" s="563"/>
      <c r="M147" s="563"/>
      <c r="N147" s="564"/>
      <c r="O147" s="496"/>
      <c r="S147" s="487"/>
    </row>
    <row r="148" spans="1:19" ht="12.75">
      <c r="A148" s="488"/>
      <c r="B148" s="546"/>
      <c r="C148" s="546"/>
      <c r="D148" s="548" t="s">
        <v>684</v>
      </c>
      <c r="E148" s="489" t="s">
        <v>670</v>
      </c>
      <c r="F148" s="548"/>
      <c r="G148" s="548"/>
      <c r="H148" s="548"/>
      <c r="I148" s="548"/>
      <c r="J148" s="548"/>
      <c r="K148" s="548"/>
      <c r="L148" s="558"/>
      <c r="M148" s="558"/>
      <c r="N148" s="558"/>
      <c r="O148" s="496"/>
      <c r="S148" s="487"/>
    </row>
    <row r="149" spans="1:19" ht="12.75">
      <c r="A149" s="497">
        <v>33</v>
      </c>
      <c r="B149" s="551">
        <v>750</v>
      </c>
      <c r="C149" s="551">
        <v>75020</v>
      </c>
      <c r="D149" s="565" t="s">
        <v>685</v>
      </c>
      <c r="E149" s="501" t="s">
        <v>663</v>
      </c>
      <c r="F149" s="551">
        <v>2008</v>
      </c>
      <c r="G149" s="552"/>
      <c r="H149" s="552"/>
      <c r="I149" s="552"/>
      <c r="J149" s="552"/>
      <c r="K149" s="552"/>
      <c r="L149" s="559">
        <v>4000</v>
      </c>
      <c r="M149" s="559"/>
      <c r="N149" s="559"/>
      <c r="O149" s="496"/>
      <c r="S149" s="487"/>
    </row>
    <row r="150" spans="1:19" ht="12.75">
      <c r="A150" s="505"/>
      <c r="B150" s="554"/>
      <c r="C150" s="554"/>
      <c r="D150" s="555"/>
      <c r="E150" s="508" t="s">
        <v>660</v>
      </c>
      <c r="F150" s="555"/>
      <c r="G150" s="555"/>
      <c r="H150" s="555"/>
      <c r="I150" s="555"/>
      <c r="J150" s="555"/>
      <c r="K150" s="555"/>
      <c r="L150" s="560"/>
      <c r="M150" s="560"/>
      <c r="N150" s="560"/>
      <c r="O150" s="496"/>
      <c r="S150" s="487"/>
    </row>
    <row r="151" spans="1:19" ht="12.75">
      <c r="A151" s="980"/>
      <c r="B151" s="981"/>
      <c r="C151" s="981"/>
      <c r="D151" s="981"/>
      <c r="E151" s="981"/>
      <c r="F151" s="981"/>
      <c r="G151" s="981"/>
      <c r="H151" s="981"/>
      <c r="I151" s="981"/>
      <c r="J151" s="981"/>
      <c r="K151" s="981"/>
      <c r="L151" s="981"/>
      <c r="M151" s="981"/>
      <c r="N151" s="982"/>
      <c r="O151" s="496"/>
      <c r="S151" s="487"/>
    </row>
    <row r="152" spans="1:19" ht="12.75">
      <c r="A152" s="497"/>
      <c r="B152" s="497"/>
      <c r="C152" s="498"/>
      <c r="D152" s="499" t="s">
        <v>686</v>
      </c>
      <c r="E152" s="498"/>
      <c r="F152" s="500"/>
      <c r="G152" s="498"/>
      <c r="H152" s="501"/>
      <c r="I152" s="502"/>
      <c r="J152" s="502"/>
      <c r="K152" s="501"/>
      <c r="L152" s="523"/>
      <c r="M152" s="523"/>
      <c r="N152" s="504"/>
      <c r="O152" s="496"/>
      <c r="S152" s="487"/>
    </row>
    <row r="153" spans="1:19" ht="12.75">
      <c r="A153" s="497">
        <v>34</v>
      </c>
      <c r="B153" s="497">
        <v>754</v>
      </c>
      <c r="C153" s="498">
        <v>75411</v>
      </c>
      <c r="D153" s="499" t="s">
        <v>687</v>
      </c>
      <c r="E153" s="498" t="s">
        <v>688</v>
      </c>
      <c r="F153" s="500">
        <v>2008</v>
      </c>
      <c r="G153" s="498"/>
      <c r="H153" s="501"/>
      <c r="I153" s="502"/>
      <c r="J153" s="502"/>
      <c r="K153" s="501"/>
      <c r="L153" s="503">
        <v>550000</v>
      </c>
      <c r="M153" s="503">
        <v>950000</v>
      </c>
      <c r="N153" s="503">
        <v>230000</v>
      </c>
      <c r="O153" s="496"/>
      <c r="S153" s="487"/>
    </row>
    <row r="154" spans="1:19" ht="12.75">
      <c r="A154" s="497"/>
      <c r="B154" s="497"/>
      <c r="C154" s="498"/>
      <c r="D154" s="499" t="s">
        <v>689</v>
      </c>
      <c r="E154" s="498"/>
      <c r="F154" s="500"/>
      <c r="G154" s="498"/>
      <c r="H154" s="501"/>
      <c r="I154" s="502"/>
      <c r="J154" s="502"/>
      <c r="K154" s="501"/>
      <c r="L154" s="503"/>
      <c r="M154" s="503"/>
      <c r="N154" s="503"/>
      <c r="O154" s="496"/>
      <c r="S154" s="487"/>
    </row>
    <row r="155" spans="1:19" ht="12.75">
      <c r="A155" s="497"/>
      <c r="B155" s="497"/>
      <c r="C155" s="498"/>
      <c r="D155" s="499" t="s">
        <v>690</v>
      </c>
      <c r="E155" s="498"/>
      <c r="F155" s="500"/>
      <c r="G155" s="498"/>
      <c r="H155" s="501"/>
      <c r="I155" s="502"/>
      <c r="J155" s="502"/>
      <c r="K155" s="501"/>
      <c r="L155" s="503"/>
      <c r="M155" s="503"/>
      <c r="N155" s="503"/>
      <c r="O155" s="496"/>
      <c r="S155" s="487"/>
    </row>
    <row r="156" spans="1:19" ht="12.75">
      <c r="A156" s="497"/>
      <c r="B156" s="497"/>
      <c r="C156" s="498"/>
      <c r="D156" s="499" t="s">
        <v>691</v>
      </c>
      <c r="E156" s="498"/>
      <c r="F156" s="500"/>
      <c r="G156" s="498"/>
      <c r="H156" s="501"/>
      <c r="I156" s="502"/>
      <c r="J156" s="502"/>
      <c r="K156" s="501"/>
      <c r="L156" s="503"/>
      <c r="M156" s="503"/>
      <c r="N156" s="503"/>
      <c r="O156" s="496"/>
      <c r="S156" s="487"/>
    </row>
    <row r="157" spans="1:19" ht="12.75">
      <c r="A157" s="497"/>
      <c r="B157" s="497"/>
      <c r="C157" s="498"/>
      <c r="D157" s="499" t="s">
        <v>692</v>
      </c>
      <c r="E157" s="498"/>
      <c r="F157" s="500"/>
      <c r="G157" s="498"/>
      <c r="H157" s="501"/>
      <c r="I157" s="502"/>
      <c r="J157" s="502"/>
      <c r="K157" s="501"/>
      <c r="L157" s="503"/>
      <c r="M157" s="503"/>
      <c r="N157" s="503"/>
      <c r="O157" s="496"/>
      <c r="S157" s="487"/>
    </row>
    <row r="158" spans="1:19" ht="12.75">
      <c r="A158" s="505"/>
      <c r="B158" s="505"/>
      <c r="C158" s="506"/>
      <c r="D158" s="566" t="s">
        <v>693</v>
      </c>
      <c r="E158" s="506"/>
      <c r="F158" s="508"/>
      <c r="G158" s="506"/>
      <c r="H158" s="509"/>
      <c r="I158" s="510"/>
      <c r="J158" s="510"/>
      <c r="K158" s="509"/>
      <c r="L158" s="524"/>
      <c r="M158" s="524"/>
      <c r="N158" s="511"/>
      <c r="O158" s="496"/>
      <c r="S158" s="487"/>
    </row>
    <row r="159" spans="1:19" ht="12.75">
      <c r="A159" s="557"/>
      <c r="B159" s="530"/>
      <c r="C159" s="501"/>
      <c r="D159" s="567"/>
      <c r="E159" s="501"/>
      <c r="F159" s="501"/>
      <c r="G159" s="501"/>
      <c r="H159" s="501"/>
      <c r="I159" s="501"/>
      <c r="J159" s="501"/>
      <c r="K159" s="501"/>
      <c r="L159" s="568"/>
      <c r="M159" s="568"/>
      <c r="N159" s="569"/>
      <c r="O159" s="496"/>
      <c r="S159" s="487"/>
    </row>
    <row r="160" spans="1:19" ht="12.75">
      <c r="A160" s="488"/>
      <c r="B160" s="488"/>
      <c r="C160" s="489"/>
      <c r="D160" s="490"/>
      <c r="E160" s="489"/>
      <c r="F160" s="489"/>
      <c r="G160" s="489"/>
      <c r="H160" s="489"/>
      <c r="I160" s="489"/>
      <c r="J160" s="489"/>
      <c r="K160" s="489"/>
      <c r="L160" s="494"/>
      <c r="M160" s="494"/>
      <c r="N160" s="513"/>
      <c r="O160" s="496"/>
      <c r="S160" s="487"/>
    </row>
    <row r="161" spans="1:19" ht="12.75">
      <c r="A161" s="497">
        <v>35</v>
      </c>
      <c r="B161" s="497">
        <v>754</v>
      </c>
      <c r="C161" s="498">
        <v>75411</v>
      </c>
      <c r="D161" s="499" t="s">
        <v>694</v>
      </c>
      <c r="E161" s="498" t="s">
        <v>688</v>
      </c>
      <c r="F161" s="498">
        <v>2008</v>
      </c>
      <c r="G161" s="498"/>
      <c r="H161" s="498"/>
      <c r="I161" s="498"/>
      <c r="J161" s="498"/>
      <c r="K161" s="498"/>
      <c r="L161" s="503">
        <v>13302</v>
      </c>
      <c r="M161" s="523"/>
      <c r="N161" s="503"/>
      <c r="O161" s="496"/>
      <c r="S161" s="487"/>
    </row>
    <row r="162" spans="1:19" ht="12.75">
      <c r="A162" s="505"/>
      <c r="B162" s="505"/>
      <c r="C162" s="506"/>
      <c r="D162" s="507"/>
      <c r="E162" s="506"/>
      <c r="F162" s="506"/>
      <c r="G162" s="506"/>
      <c r="H162" s="506"/>
      <c r="I162" s="506"/>
      <c r="J162" s="506"/>
      <c r="K162" s="506"/>
      <c r="L162" s="524"/>
      <c r="M162" s="524"/>
      <c r="N162" s="511"/>
      <c r="O162" s="496"/>
      <c r="S162" s="487"/>
    </row>
    <row r="163" spans="1:19" ht="12.75">
      <c r="A163" s="514"/>
      <c r="B163" s="515"/>
      <c r="C163" s="509"/>
      <c r="D163" s="516"/>
      <c r="E163" s="509"/>
      <c r="F163" s="509"/>
      <c r="G163" s="509"/>
      <c r="H163" s="509"/>
      <c r="I163" s="509"/>
      <c r="J163" s="509"/>
      <c r="K163" s="509"/>
      <c r="L163" s="570"/>
      <c r="M163" s="570"/>
      <c r="N163" s="518"/>
      <c r="O163" s="496"/>
      <c r="S163" s="487"/>
    </row>
    <row r="164" spans="1:19" ht="12.75">
      <c r="A164" s="488"/>
      <c r="B164" s="488"/>
      <c r="C164" s="489"/>
      <c r="D164" s="490"/>
      <c r="E164" s="489"/>
      <c r="F164" s="489"/>
      <c r="G164" s="489"/>
      <c r="H164" s="489"/>
      <c r="I164" s="489"/>
      <c r="J164" s="489"/>
      <c r="K164" s="489"/>
      <c r="L164" s="513"/>
      <c r="M164" s="494"/>
      <c r="N164" s="513"/>
      <c r="O164" s="496"/>
      <c r="S164" s="487"/>
    </row>
    <row r="165" spans="1:19" ht="12.75">
      <c r="A165" s="497">
        <v>36</v>
      </c>
      <c r="B165" s="497">
        <v>754</v>
      </c>
      <c r="C165" s="498">
        <v>75411</v>
      </c>
      <c r="D165" s="499" t="s">
        <v>695</v>
      </c>
      <c r="E165" s="498" t="s">
        <v>688</v>
      </c>
      <c r="F165" s="498">
        <v>2008</v>
      </c>
      <c r="G165" s="498"/>
      <c r="H165" s="498"/>
      <c r="I165" s="498"/>
      <c r="J165" s="498"/>
      <c r="K165" s="498"/>
      <c r="L165" s="503">
        <v>4122</v>
      </c>
      <c r="M165" s="523"/>
      <c r="N165" s="503">
        <v>11500</v>
      </c>
      <c r="O165" s="496"/>
      <c r="S165" s="487"/>
    </row>
    <row r="166" spans="1:19" ht="12.75">
      <c r="A166" s="505"/>
      <c r="B166" s="505"/>
      <c r="C166" s="506"/>
      <c r="D166" s="507"/>
      <c r="E166" s="506"/>
      <c r="F166" s="506"/>
      <c r="G166" s="506"/>
      <c r="H166" s="506"/>
      <c r="I166" s="506"/>
      <c r="J166" s="506"/>
      <c r="K166" s="506"/>
      <c r="L166" s="511"/>
      <c r="M166" s="524"/>
      <c r="N166" s="511"/>
      <c r="O166" s="496"/>
      <c r="S166" s="487"/>
    </row>
    <row r="167" spans="1:19" ht="12.75">
      <c r="A167" s="514"/>
      <c r="B167" s="515"/>
      <c r="C167" s="509"/>
      <c r="D167" s="516"/>
      <c r="E167" s="509"/>
      <c r="F167" s="509"/>
      <c r="G167" s="509"/>
      <c r="H167" s="509"/>
      <c r="I167" s="509"/>
      <c r="J167" s="509"/>
      <c r="K167" s="509"/>
      <c r="L167" s="517"/>
      <c r="M167" s="570"/>
      <c r="N167" s="518"/>
      <c r="O167" s="496"/>
      <c r="S167" s="487"/>
    </row>
    <row r="168" spans="1:19" ht="12.75">
      <c r="A168" s="488"/>
      <c r="B168" s="488"/>
      <c r="C168" s="489"/>
      <c r="D168" s="490"/>
      <c r="E168" s="489"/>
      <c r="F168" s="489"/>
      <c r="G168" s="489"/>
      <c r="H168" s="489"/>
      <c r="I168" s="489"/>
      <c r="J168" s="489"/>
      <c r="K168" s="489"/>
      <c r="L168" s="513"/>
      <c r="M168" s="494"/>
      <c r="N168" s="513"/>
      <c r="O168" s="496"/>
      <c r="S168" s="487"/>
    </row>
    <row r="169" spans="1:19" ht="12.75">
      <c r="A169" s="497">
        <v>37</v>
      </c>
      <c r="B169" s="497">
        <v>754</v>
      </c>
      <c r="C169" s="498">
        <v>75411</v>
      </c>
      <c r="D169" s="499" t="s">
        <v>696</v>
      </c>
      <c r="E169" s="498" t="s">
        <v>688</v>
      </c>
      <c r="F169" s="498">
        <v>2008</v>
      </c>
      <c r="G169" s="498"/>
      <c r="H169" s="498"/>
      <c r="I169" s="498"/>
      <c r="J169" s="498"/>
      <c r="K169" s="498"/>
      <c r="L169" s="503">
        <v>2668</v>
      </c>
      <c r="M169" s="523"/>
      <c r="N169" s="503">
        <v>12500</v>
      </c>
      <c r="O169" s="496"/>
      <c r="S169" s="487"/>
    </row>
    <row r="170" spans="1:19" ht="12.75">
      <c r="A170" s="505"/>
      <c r="B170" s="505"/>
      <c r="C170" s="506"/>
      <c r="D170" s="507"/>
      <c r="E170" s="506"/>
      <c r="F170" s="506"/>
      <c r="G170" s="506"/>
      <c r="H170" s="506"/>
      <c r="I170" s="506"/>
      <c r="J170" s="506"/>
      <c r="K170" s="506"/>
      <c r="L170" s="511"/>
      <c r="M170" s="524"/>
      <c r="N170" s="511"/>
      <c r="O170" s="496"/>
      <c r="S170" s="487"/>
    </row>
    <row r="171" spans="1:19" ht="12.75">
      <c r="A171" s="514"/>
      <c r="B171" s="515"/>
      <c r="C171" s="509"/>
      <c r="D171" s="516"/>
      <c r="E171" s="509"/>
      <c r="F171" s="509"/>
      <c r="G171" s="509"/>
      <c r="H171" s="509"/>
      <c r="I171" s="509"/>
      <c r="J171" s="509"/>
      <c r="K171" s="509"/>
      <c r="L171" s="517"/>
      <c r="M171" s="570"/>
      <c r="N171" s="518"/>
      <c r="O171" s="496"/>
      <c r="S171" s="487"/>
    </row>
    <row r="172" spans="1:19" ht="12.75">
      <c r="A172" s="488"/>
      <c r="B172" s="488"/>
      <c r="C172" s="489"/>
      <c r="D172" s="490"/>
      <c r="E172" s="489"/>
      <c r="F172" s="489"/>
      <c r="G172" s="489"/>
      <c r="H172" s="489"/>
      <c r="I172" s="489"/>
      <c r="J172" s="489"/>
      <c r="K172" s="489"/>
      <c r="L172" s="513"/>
      <c r="M172" s="494"/>
      <c r="N172" s="513"/>
      <c r="O172" s="496"/>
      <c r="S172" s="487"/>
    </row>
    <row r="173" spans="1:19" ht="12.75">
      <c r="A173" s="497">
        <v>38</v>
      </c>
      <c r="B173" s="497">
        <v>754</v>
      </c>
      <c r="C173" s="498">
        <v>75411</v>
      </c>
      <c r="D173" s="499" t="s">
        <v>697</v>
      </c>
      <c r="E173" s="498" t="s">
        <v>688</v>
      </c>
      <c r="F173" s="498">
        <v>2008</v>
      </c>
      <c r="G173" s="498"/>
      <c r="H173" s="498"/>
      <c r="I173" s="498"/>
      <c r="J173" s="498"/>
      <c r="K173" s="498"/>
      <c r="L173" s="503"/>
      <c r="M173" s="523"/>
      <c r="N173" s="503">
        <v>5000</v>
      </c>
      <c r="O173" s="496"/>
      <c r="S173" s="487"/>
    </row>
    <row r="174" spans="1:19" ht="12.75">
      <c r="A174" s="505"/>
      <c r="B174" s="505"/>
      <c r="C174" s="506"/>
      <c r="D174" s="507"/>
      <c r="E174" s="506"/>
      <c r="F174" s="506"/>
      <c r="G174" s="506"/>
      <c r="H174" s="506"/>
      <c r="I174" s="506"/>
      <c r="J174" s="506"/>
      <c r="K174" s="506"/>
      <c r="L174" s="511"/>
      <c r="M174" s="524"/>
      <c r="N174" s="511"/>
      <c r="O174" s="496"/>
      <c r="S174" s="487"/>
    </row>
    <row r="175" spans="1:19" ht="12.75">
      <c r="A175" s="514"/>
      <c r="B175" s="515"/>
      <c r="C175" s="509"/>
      <c r="D175" s="516"/>
      <c r="E175" s="509"/>
      <c r="F175" s="509"/>
      <c r="G175" s="509"/>
      <c r="H175" s="509"/>
      <c r="I175" s="509"/>
      <c r="J175" s="509"/>
      <c r="K175" s="509"/>
      <c r="L175" s="517"/>
      <c r="M175" s="570"/>
      <c r="N175" s="518"/>
      <c r="O175" s="496"/>
      <c r="S175" s="487"/>
    </row>
    <row r="176" spans="1:19" ht="12.75">
      <c r="A176" s="488"/>
      <c r="B176" s="488"/>
      <c r="C176" s="489"/>
      <c r="D176" s="490"/>
      <c r="E176" s="489"/>
      <c r="F176" s="489"/>
      <c r="G176" s="489"/>
      <c r="H176" s="489"/>
      <c r="I176" s="489"/>
      <c r="J176" s="489"/>
      <c r="K176" s="489"/>
      <c r="L176" s="513"/>
      <c r="M176" s="494"/>
      <c r="N176" s="513"/>
      <c r="O176" s="496"/>
      <c r="S176" s="487"/>
    </row>
    <row r="177" spans="1:19" ht="12.75">
      <c r="A177" s="497">
        <v>39</v>
      </c>
      <c r="B177" s="497">
        <v>754</v>
      </c>
      <c r="C177" s="498">
        <v>75411</v>
      </c>
      <c r="D177" s="499" t="s">
        <v>698</v>
      </c>
      <c r="E177" s="498" t="s">
        <v>688</v>
      </c>
      <c r="F177" s="498">
        <v>2008</v>
      </c>
      <c r="G177" s="498"/>
      <c r="H177" s="498"/>
      <c r="I177" s="498"/>
      <c r="J177" s="498"/>
      <c r="K177" s="498"/>
      <c r="L177" s="503"/>
      <c r="M177" s="523"/>
      <c r="N177" s="503">
        <v>9500</v>
      </c>
      <c r="O177" s="496"/>
      <c r="S177" s="487"/>
    </row>
    <row r="178" spans="1:19" ht="12.75">
      <c r="A178" s="505"/>
      <c r="B178" s="505"/>
      <c r="C178" s="506"/>
      <c r="D178" s="507" t="s">
        <v>699</v>
      </c>
      <c r="E178" s="506"/>
      <c r="F178" s="506"/>
      <c r="G178" s="506"/>
      <c r="H178" s="506"/>
      <c r="I178" s="506"/>
      <c r="J178" s="506"/>
      <c r="K178" s="506"/>
      <c r="L178" s="511"/>
      <c r="M178" s="524"/>
      <c r="N178" s="511"/>
      <c r="O178" s="496"/>
      <c r="S178" s="487"/>
    </row>
    <row r="179" spans="1:19" ht="12.75">
      <c r="A179" s="514"/>
      <c r="B179" s="515"/>
      <c r="C179" s="509"/>
      <c r="D179" s="516"/>
      <c r="E179" s="509"/>
      <c r="F179" s="509"/>
      <c r="G179" s="509"/>
      <c r="H179" s="509"/>
      <c r="I179" s="509"/>
      <c r="J179" s="509"/>
      <c r="K179" s="509"/>
      <c r="L179" s="570"/>
      <c r="M179" s="570"/>
      <c r="N179" s="518"/>
      <c r="O179" s="496"/>
      <c r="S179" s="487"/>
    </row>
    <row r="180" spans="1:19" ht="12.75">
      <c r="A180" s="488"/>
      <c r="B180" s="488"/>
      <c r="C180" s="489"/>
      <c r="D180" s="490" t="s">
        <v>700</v>
      </c>
      <c r="E180" s="489" t="s">
        <v>656</v>
      </c>
      <c r="F180" s="489"/>
      <c r="G180" s="489"/>
      <c r="H180" s="489"/>
      <c r="I180" s="489"/>
      <c r="J180" s="489"/>
      <c r="K180" s="489"/>
      <c r="L180" s="494"/>
      <c r="M180" s="494"/>
      <c r="N180" s="513"/>
      <c r="O180" s="496"/>
      <c r="S180" s="487"/>
    </row>
    <row r="181" spans="1:19" ht="12.75">
      <c r="A181" s="497">
        <v>40</v>
      </c>
      <c r="B181" s="497">
        <v>801</v>
      </c>
      <c r="C181" s="498">
        <v>80102</v>
      </c>
      <c r="D181" s="499" t="s">
        <v>701</v>
      </c>
      <c r="E181" s="498" t="s">
        <v>659</v>
      </c>
      <c r="F181" s="498">
        <v>2008</v>
      </c>
      <c r="G181" s="498"/>
      <c r="H181" s="498"/>
      <c r="I181" s="498"/>
      <c r="J181" s="498"/>
      <c r="K181" s="498"/>
      <c r="L181" s="503">
        <v>16869</v>
      </c>
      <c r="M181" s="523"/>
      <c r="N181" s="503">
        <v>11246</v>
      </c>
      <c r="O181" s="496"/>
      <c r="S181" s="487"/>
    </row>
    <row r="182" spans="1:19" ht="12.75">
      <c r="A182" s="505"/>
      <c r="B182" s="505"/>
      <c r="C182" s="506"/>
      <c r="D182" s="507"/>
      <c r="E182" s="506" t="s">
        <v>660</v>
      </c>
      <c r="F182" s="506"/>
      <c r="G182" s="506"/>
      <c r="H182" s="506"/>
      <c r="I182" s="506"/>
      <c r="J182" s="506"/>
      <c r="K182" s="506"/>
      <c r="L182" s="524"/>
      <c r="M182" s="524"/>
      <c r="N182" s="511"/>
      <c r="O182" s="496"/>
      <c r="S182" s="487"/>
    </row>
    <row r="183" spans="1:19" ht="12.75">
      <c r="A183" s="514"/>
      <c r="B183" s="515"/>
      <c r="C183" s="509"/>
      <c r="D183" s="516"/>
      <c r="E183" s="509"/>
      <c r="F183" s="509"/>
      <c r="G183" s="509"/>
      <c r="H183" s="509"/>
      <c r="I183" s="509"/>
      <c r="J183" s="509"/>
      <c r="K183" s="509"/>
      <c r="L183" s="570"/>
      <c r="M183" s="570"/>
      <c r="N183" s="518"/>
      <c r="O183" s="496"/>
      <c r="S183" s="487"/>
    </row>
    <row r="184" spans="1:19" ht="12.75">
      <c r="A184" s="488"/>
      <c r="B184" s="488"/>
      <c r="C184" s="489"/>
      <c r="D184" s="490"/>
      <c r="E184" s="489"/>
      <c r="F184" s="489"/>
      <c r="G184" s="489"/>
      <c r="H184" s="489"/>
      <c r="I184" s="489"/>
      <c r="J184" s="489"/>
      <c r="K184" s="489"/>
      <c r="L184" s="494"/>
      <c r="M184" s="494"/>
      <c r="N184" s="513"/>
      <c r="O184" s="496"/>
      <c r="S184" s="487"/>
    </row>
    <row r="185" spans="1:19" ht="12.75">
      <c r="A185" s="497">
        <v>41</v>
      </c>
      <c r="B185" s="497">
        <v>801</v>
      </c>
      <c r="C185" s="498">
        <v>80102</v>
      </c>
      <c r="D185" s="499" t="s">
        <v>702</v>
      </c>
      <c r="E185" s="498" t="s">
        <v>703</v>
      </c>
      <c r="F185" s="498">
        <v>2008</v>
      </c>
      <c r="G185" s="498"/>
      <c r="H185" s="498"/>
      <c r="I185" s="498"/>
      <c r="J185" s="498"/>
      <c r="K185" s="498"/>
      <c r="L185" s="503">
        <v>4000</v>
      </c>
      <c r="M185" s="523"/>
      <c r="N185" s="503"/>
      <c r="O185" s="496"/>
      <c r="S185" s="487"/>
    </row>
    <row r="186" spans="1:19" ht="12.75">
      <c r="A186" s="505"/>
      <c r="B186" s="505"/>
      <c r="C186" s="506"/>
      <c r="D186" s="507"/>
      <c r="E186" s="506"/>
      <c r="F186" s="506"/>
      <c r="G186" s="506"/>
      <c r="H186" s="506"/>
      <c r="I186" s="506"/>
      <c r="J186" s="506"/>
      <c r="K186" s="506"/>
      <c r="L186" s="524"/>
      <c r="M186" s="524"/>
      <c r="N186" s="511"/>
      <c r="O186" s="496"/>
      <c r="S186" s="487"/>
    </row>
    <row r="187" spans="1:19" ht="12.75">
      <c r="A187" s="980"/>
      <c r="B187" s="981"/>
      <c r="C187" s="981"/>
      <c r="D187" s="981"/>
      <c r="E187" s="981"/>
      <c r="F187" s="981"/>
      <c r="G187" s="981"/>
      <c r="H187" s="981"/>
      <c r="I187" s="981"/>
      <c r="J187" s="981"/>
      <c r="K187" s="981"/>
      <c r="L187" s="981"/>
      <c r="M187" s="981"/>
      <c r="N187" s="982"/>
      <c r="O187" s="496"/>
      <c r="S187" s="487"/>
    </row>
    <row r="188" spans="1:19" ht="12.75">
      <c r="A188" s="488"/>
      <c r="B188" s="547"/>
      <c r="C188" s="546"/>
      <c r="D188" s="549" t="s">
        <v>704</v>
      </c>
      <c r="E188" s="489" t="s">
        <v>656</v>
      </c>
      <c r="F188" s="571"/>
      <c r="G188" s="549"/>
      <c r="H188" s="549"/>
      <c r="I188" s="549"/>
      <c r="J188" s="549"/>
      <c r="K188" s="549"/>
      <c r="L188" s="548"/>
      <c r="M188" s="548"/>
      <c r="N188" s="548"/>
      <c r="O188" s="496"/>
      <c r="S188" s="487"/>
    </row>
    <row r="189" spans="1:19" ht="12.75">
      <c r="A189" s="497">
        <v>42</v>
      </c>
      <c r="B189" s="547">
        <v>801</v>
      </c>
      <c r="C189" s="551">
        <v>80120</v>
      </c>
      <c r="D189" s="549" t="s">
        <v>705</v>
      </c>
      <c r="E189" s="498" t="s">
        <v>663</v>
      </c>
      <c r="F189" s="572">
        <v>2008</v>
      </c>
      <c r="G189" s="549"/>
      <c r="H189" s="549"/>
      <c r="I189" s="549"/>
      <c r="J189" s="549"/>
      <c r="K189" s="549"/>
      <c r="L189" s="559">
        <v>181000</v>
      </c>
      <c r="M189" s="552"/>
      <c r="N189" s="559">
        <v>90000</v>
      </c>
      <c r="O189" s="496"/>
      <c r="S189" s="487"/>
    </row>
    <row r="190" spans="1:19" ht="12.75">
      <c r="A190" s="534"/>
      <c r="B190" s="547"/>
      <c r="C190" s="551"/>
      <c r="D190" s="549"/>
      <c r="E190" s="498" t="s">
        <v>660</v>
      </c>
      <c r="F190" s="571"/>
      <c r="G190" s="549"/>
      <c r="H190" s="549"/>
      <c r="I190" s="549"/>
      <c r="J190" s="549"/>
      <c r="K190" s="549"/>
      <c r="L190" s="552"/>
      <c r="M190" s="552"/>
      <c r="N190" s="573" t="s">
        <v>706</v>
      </c>
      <c r="O190" s="496"/>
      <c r="S190" s="487"/>
    </row>
    <row r="191" spans="1:19" ht="12.75">
      <c r="A191" s="980"/>
      <c r="B191" s="981"/>
      <c r="C191" s="981"/>
      <c r="D191" s="981"/>
      <c r="E191" s="981"/>
      <c r="F191" s="981"/>
      <c r="G191" s="981"/>
      <c r="H191" s="981"/>
      <c r="I191" s="981"/>
      <c r="J191" s="981"/>
      <c r="K191" s="981"/>
      <c r="L191" s="981"/>
      <c r="M191" s="981"/>
      <c r="N191" s="982"/>
      <c r="O191" s="496"/>
      <c r="S191" s="487"/>
    </row>
    <row r="192" spans="1:19" ht="12.75">
      <c r="A192" s="488"/>
      <c r="B192" s="547"/>
      <c r="C192" s="546"/>
      <c r="D192" s="548" t="s">
        <v>707</v>
      </c>
      <c r="E192" s="489" t="s">
        <v>656</v>
      </c>
      <c r="F192" s="571"/>
      <c r="G192" s="549"/>
      <c r="H192" s="549"/>
      <c r="I192" s="549"/>
      <c r="J192" s="549"/>
      <c r="K192" s="549"/>
      <c r="L192" s="548"/>
      <c r="M192" s="574"/>
      <c r="N192" s="548"/>
      <c r="O192" s="496"/>
      <c r="S192" s="487"/>
    </row>
    <row r="193" spans="1:19" ht="12.75">
      <c r="A193" s="497">
        <v>43</v>
      </c>
      <c r="B193" s="547">
        <v>801</v>
      </c>
      <c r="C193" s="551">
        <v>80120</v>
      </c>
      <c r="D193" s="575" t="s">
        <v>708</v>
      </c>
      <c r="E193" s="498" t="s">
        <v>663</v>
      </c>
      <c r="F193" s="572">
        <v>2008</v>
      </c>
      <c r="G193" s="549"/>
      <c r="H193" s="549"/>
      <c r="I193" s="549"/>
      <c r="J193" s="549"/>
      <c r="K193" s="549"/>
      <c r="L193" s="559">
        <v>330000</v>
      </c>
      <c r="M193" s="576"/>
      <c r="N193" s="559">
        <v>30000</v>
      </c>
      <c r="O193" s="496"/>
      <c r="S193" s="487"/>
    </row>
    <row r="194" spans="1:19" ht="12.75">
      <c r="A194" s="505"/>
      <c r="B194" s="562"/>
      <c r="C194" s="554"/>
      <c r="D194" s="555"/>
      <c r="E194" s="506" t="s">
        <v>660</v>
      </c>
      <c r="F194" s="577"/>
      <c r="G194" s="137"/>
      <c r="H194" s="137"/>
      <c r="I194" s="137"/>
      <c r="J194" s="137"/>
      <c r="K194" s="137"/>
      <c r="L194" s="555"/>
      <c r="M194" s="578"/>
      <c r="N194" s="555"/>
      <c r="O194" s="496"/>
      <c r="S194" s="487"/>
    </row>
    <row r="195" spans="1:19" ht="12.75">
      <c r="A195" s="557"/>
      <c r="B195" s="547"/>
      <c r="C195" s="547"/>
      <c r="D195" s="549"/>
      <c r="E195" s="501"/>
      <c r="F195" s="571"/>
      <c r="G195" s="549"/>
      <c r="H195" s="549"/>
      <c r="I195" s="549"/>
      <c r="J195" s="549"/>
      <c r="K195" s="549"/>
      <c r="L195" s="549"/>
      <c r="M195" s="549"/>
      <c r="N195" s="130"/>
      <c r="O195" s="496"/>
      <c r="S195" s="487"/>
    </row>
    <row r="196" spans="1:19" ht="12.75">
      <c r="A196" s="488"/>
      <c r="B196" s="546"/>
      <c r="C196" s="546"/>
      <c r="D196" s="548"/>
      <c r="E196" s="489"/>
      <c r="F196" s="579"/>
      <c r="G196" s="548"/>
      <c r="H196" s="548"/>
      <c r="I196" s="548"/>
      <c r="J196" s="548"/>
      <c r="K196" s="548"/>
      <c r="L196" s="548"/>
      <c r="M196" s="548"/>
      <c r="N196" s="548"/>
      <c r="O196" s="496"/>
      <c r="S196" s="487"/>
    </row>
    <row r="197" spans="1:19" ht="12.75">
      <c r="A197" s="497">
        <v>44</v>
      </c>
      <c r="B197" s="551">
        <v>801</v>
      </c>
      <c r="C197" s="551">
        <v>80120</v>
      </c>
      <c r="D197" s="552" t="s">
        <v>709</v>
      </c>
      <c r="E197" s="498" t="s">
        <v>710</v>
      </c>
      <c r="F197" s="580">
        <v>2008</v>
      </c>
      <c r="G197" s="552"/>
      <c r="H197" s="552"/>
      <c r="I197" s="552"/>
      <c r="J197" s="552"/>
      <c r="K197" s="552"/>
      <c r="L197" s="559">
        <v>19250</v>
      </c>
      <c r="M197" s="559"/>
      <c r="N197" s="559">
        <v>19250</v>
      </c>
      <c r="O197" s="496"/>
      <c r="S197" s="487"/>
    </row>
    <row r="198" spans="1:19" ht="12.75">
      <c r="A198" s="505"/>
      <c r="B198" s="554"/>
      <c r="C198" s="554"/>
      <c r="D198" s="555" t="s">
        <v>711</v>
      </c>
      <c r="E198" s="506"/>
      <c r="F198" s="581"/>
      <c r="G198" s="555"/>
      <c r="H198" s="555"/>
      <c r="I198" s="555"/>
      <c r="J198" s="555"/>
      <c r="K198" s="555"/>
      <c r="L198" s="555"/>
      <c r="M198" s="555"/>
      <c r="N198" s="555"/>
      <c r="O198" s="496"/>
      <c r="S198" s="487"/>
    </row>
    <row r="199" spans="1:19" ht="12.75">
      <c r="A199" s="557"/>
      <c r="B199" s="547"/>
      <c r="C199" s="547"/>
      <c r="D199" s="549"/>
      <c r="E199" s="501"/>
      <c r="F199" s="571"/>
      <c r="G199" s="549"/>
      <c r="H199" s="549"/>
      <c r="I199" s="549"/>
      <c r="J199" s="549"/>
      <c r="K199" s="549"/>
      <c r="L199" s="549"/>
      <c r="M199" s="549"/>
      <c r="N199" s="130"/>
      <c r="O199" s="496"/>
      <c r="S199" s="487"/>
    </row>
    <row r="200" spans="1:19" ht="12.75">
      <c r="A200" s="488"/>
      <c r="B200" s="546"/>
      <c r="C200" s="546"/>
      <c r="D200" s="548" t="s">
        <v>712</v>
      </c>
      <c r="E200" s="582"/>
      <c r="F200" s="579"/>
      <c r="G200" s="548"/>
      <c r="H200" s="548"/>
      <c r="I200" s="548"/>
      <c r="J200" s="548"/>
      <c r="K200" s="548"/>
      <c r="L200" s="548"/>
      <c r="M200" s="548"/>
      <c r="N200" s="548"/>
      <c r="O200" s="496"/>
      <c r="S200" s="487"/>
    </row>
    <row r="201" spans="1:19" ht="12.75">
      <c r="A201" s="497">
        <v>45</v>
      </c>
      <c r="B201" s="551">
        <v>801</v>
      </c>
      <c r="C201" s="551">
        <v>80130</v>
      </c>
      <c r="D201" s="552" t="s">
        <v>713</v>
      </c>
      <c r="E201" s="498" t="s">
        <v>714</v>
      </c>
      <c r="F201" s="580">
        <v>2008</v>
      </c>
      <c r="G201" s="552"/>
      <c r="H201" s="552"/>
      <c r="I201" s="552"/>
      <c r="J201" s="552"/>
      <c r="K201" s="552"/>
      <c r="L201" s="559">
        <v>131000</v>
      </c>
      <c r="M201" s="559"/>
      <c r="N201" s="559">
        <v>30000</v>
      </c>
      <c r="O201" s="496"/>
      <c r="S201" s="487"/>
    </row>
    <row r="202" spans="1:19" ht="12.75">
      <c r="A202" s="505"/>
      <c r="B202" s="554"/>
      <c r="C202" s="554"/>
      <c r="D202" s="555"/>
      <c r="E202" s="583"/>
      <c r="F202" s="581"/>
      <c r="G202" s="555"/>
      <c r="H202" s="555"/>
      <c r="I202" s="555"/>
      <c r="J202" s="555"/>
      <c r="K202" s="555"/>
      <c r="L202" s="560"/>
      <c r="M202" s="560"/>
      <c r="N202" s="560"/>
      <c r="O202" s="496"/>
      <c r="S202" s="487"/>
    </row>
    <row r="203" spans="1:19" ht="12.75">
      <c r="A203" s="557"/>
      <c r="B203" s="547"/>
      <c r="C203" s="547"/>
      <c r="D203" s="549"/>
      <c r="E203" s="501"/>
      <c r="F203" s="571"/>
      <c r="G203" s="549"/>
      <c r="H203" s="549"/>
      <c r="I203" s="549"/>
      <c r="J203" s="549"/>
      <c r="K203" s="549"/>
      <c r="L203" s="549"/>
      <c r="M203" s="549"/>
      <c r="N203" s="130"/>
      <c r="O203" s="496"/>
      <c r="S203" s="487"/>
    </row>
    <row r="204" spans="1:19" ht="12.75">
      <c r="A204" s="488"/>
      <c r="B204" s="546"/>
      <c r="C204" s="546"/>
      <c r="D204" s="548" t="s">
        <v>715</v>
      </c>
      <c r="E204" s="489"/>
      <c r="F204" s="579"/>
      <c r="G204" s="548"/>
      <c r="H204" s="548"/>
      <c r="I204" s="548"/>
      <c r="J204" s="548"/>
      <c r="K204" s="548"/>
      <c r="L204" s="548"/>
      <c r="M204" s="548"/>
      <c r="N204" s="548"/>
      <c r="O204" s="496"/>
      <c r="S204" s="487"/>
    </row>
    <row r="205" spans="1:19" ht="12.75">
      <c r="A205" s="497">
        <v>46</v>
      </c>
      <c r="B205" s="551">
        <v>801</v>
      </c>
      <c r="C205" s="551">
        <v>80130</v>
      </c>
      <c r="D205" s="552" t="s">
        <v>716</v>
      </c>
      <c r="E205" s="498" t="s">
        <v>717</v>
      </c>
      <c r="F205" s="580">
        <v>2008</v>
      </c>
      <c r="G205" s="552"/>
      <c r="H205" s="552"/>
      <c r="I205" s="552"/>
      <c r="J205" s="552"/>
      <c r="K205" s="552"/>
      <c r="L205" s="559">
        <v>34000</v>
      </c>
      <c r="M205" s="552"/>
      <c r="N205" s="552"/>
      <c r="O205" s="496"/>
      <c r="S205" s="487"/>
    </row>
    <row r="206" spans="1:19" ht="12.75">
      <c r="A206" s="505"/>
      <c r="B206" s="554"/>
      <c r="C206" s="554"/>
      <c r="D206" s="555"/>
      <c r="E206" s="506"/>
      <c r="F206" s="581"/>
      <c r="G206" s="555"/>
      <c r="H206" s="555"/>
      <c r="I206" s="555"/>
      <c r="J206" s="555"/>
      <c r="K206" s="555"/>
      <c r="L206" s="555"/>
      <c r="M206" s="555"/>
      <c r="N206" s="555"/>
      <c r="O206" s="496"/>
      <c r="S206" s="487"/>
    </row>
    <row r="207" spans="1:19" ht="12.75">
      <c r="A207" s="514"/>
      <c r="B207" s="562"/>
      <c r="C207" s="562"/>
      <c r="D207" s="137"/>
      <c r="E207" s="509"/>
      <c r="F207" s="577"/>
      <c r="G207" s="137"/>
      <c r="H207" s="137"/>
      <c r="I207" s="137"/>
      <c r="J207" s="137"/>
      <c r="K207" s="137"/>
      <c r="L207" s="137"/>
      <c r="M207" s="137"/>
      <c r="N207" s="564"/>
      <c r="O207" s="496"/>
      <c r="S207" s="487"/>
    </row>
    <row r="208" spans="1:19" ht="12.75">
      <c r="A208" s="488"/>
      <c r="B208" s="546"/>
      <c r="C208" s="546"/>
      <c r="D208" s="548"/>
      <c r="E208" s="489" t="s">
        <v>656</v>
      </c>
      <c r="F208" s="584"/>
      <c r="G208" s="548"/>
      <c r="H208" s="548"/>
      <c r="I208" s="548"/>
      <c r="J208" s="548"/>
      <c r="K208" s="548"/>
      <c r="L208" s="558"/>
      <c r="M208" s="548"/>
      <c r="N208" s="558"/>
      <c r="O208" s="496"/>
      <c r="S208" s="487"/>
    </row>
    <row r="209" spans="1:19" ht="12.75">
      <c r="A209" s="497">
        <v>47</v>
      </c>
      <c r="B209" s="551">
        <v>801</v>
      </c>
      <c r="C209" s="551">
        <v>80130</v>
      </c>
      <c r="D209" s="552" t="s">
        <v>718</v>
      </c>
      <c r="E209" s="498" t="s">
        <v>663</v>
      </c>
      <c r="F209" s="580">
        <v>2008</v>
      </c>
      <c r="G209" s="552"/>
      <c r="H209" s="552"/>
      <c r="I209" s="552"/>
      <c r="J209" s="552"/>
      <c r="K209" s="552"/>
      <c r="L209" s="559">
        <v>80000</v>
      </c>
      <c r="M209" s="552"/>
      <c r="N209" s="559">
        <v>40000</v>
      </c>
      <c r="O209" s="496"/>
      <c r="S209" s="487"/>
    </row>
    <row r="210" spans="1:19" ht="12.75">
      <c r="A210" s="505"/>
      <c r="B210" s="554"/>
      <c r="C210" s="554"/>
      <c r="D210" s="555"/>
      <c r="E210" s="506" t="s">
        <v>660</v>
      </c>
      <c r="F210" s="585"/>
      <c r="G210" s="555"/>
      <c r="H210" s="555"/>
      <c r="I210" s="555"/>
      <c r="J210" s="555"/>
      <c r="K210" s="555"/>
      <c r="L210" s="560"/>
      <c r="M210" s="555"/>
      <c r="N210" s="560"/>
      <c r="O210" s="496"/>
      <c r="S210" s="487"/>
    </row>
    <row r="211" spans="1:19" ht="12.75">
      <c r="A211" s="514"/>
      <c r="B211" s="562"/>
      <c r="C211" s="562"/>
      <c r="D211" s="137"/>
      <c r="E211" s="509"/>
      <c r="F211" s="586"/>
      <c r="G211" s="137"/>
      <c r="H211" s="137"/>
      <c r="I211" s="137"/>
      <c r="J211" s="137"/>
      <c r="K211" s="137"/>
      <c r="L211" s="563"/>
      <c r="M211" s="137"/>
      <c r="N211" s="564"/>
      <c r="O211" s="496"/>
      <c r="S211" s="487"/>
    </row>
    <row r="212" spans="1:19" ht="12.75">
      <c r="A212" s="488"/>
      <c r="B212" s="546"/>
      <c r="C212" s="546"/>
      <c r="D212" s="548"/>
      <c r="E212" s="489" t="s">
        <v>656</v>
      </c>
      <c r="F212" s="584"/>
      <c r="G212" s="548"/>
      <c r="H212" s="548"/>
      <c r="I212" s="548"/>
      <c r="J212" s="548"/>
      <c r="K212" s="548"/>
      <c r="L212" s="558"/>
      <c r="M212" s="548"/>
      <c r="N212" s="558"/>
      <c r="O212" s="496"/>
      <c r="S212" s="487"/>
    </row>
    <row r="213" spans="1:19" ht="12.75">
      <c r="A213" s="497">
        <v>48</v>
      </c>
      <c r="B213" s="551">
        <v>801</v>
      </c>
      <c r="C213" s="551">
        <v>80130</v>
      </c>
      <c r="D213" s="552" t="s">
        <v>719</v>
      </c>
      <c r="E213" s="498" t="s">
        <v>663</v>
      </c>
      <c r="F213" s="580" t="s">
        <v>671</v>
      </c>
      <c r="G213" s="552"/>
      <c r="H213" s="552"/>
      <c r="I213" s="552"/>
      <c r="J213" s="552"/>
      <c r="K213" s="552"/>
      <c r="L213" s="559">
        <v>120000</v>
      </c>
      <c r="M213" s="552"/>
      <c r="N213" s="559">
        <v>40000</v>
      </c>
      <c r="O213" s="496"/>
      <c r="S213" s="487"/>
    </row>
    <row r="214" spans="1:19" ht="12.75">
      <c r="A214" s="505"/>
      <c r="B214" s="554"/>
      <c r="C214" s="554"/>
      <c r="D214" s="555"/>
      <c r="E214" s="506" t="s">
        <v>660</v>
      </c>
      <c r="F214" s="585"/>
      <c r="G214" s="555"/>
      <c r="H214" s="555"/>
      <c r="I214" s="555"/>
      <c r="J214" s="555"/>
      <c r="K214" s="555"/>
      <c r="L214" s="560"/>
      <c r="M214" s="555"/>
      <c r="N214" s="560"/>
      <c r="O214" s="496"/>
      <c r="S214" s="487"/>
    </row>
    <row r="215" spans="1:19" ht="12.75">
      <c r="A215" s="514"/>
      <c r="B215" s="562"/>
      <c r="C215" s="562"/>
      <c r="D215" s="137"/>
      <c r="E215" s="509"/>
      <c r="F215" s="586"/>
      <c r="G215" s="137"/>
      <c r="H215" s="137"/>
      <c r="I215" s="137"/>
      <c r="J215" s="137"/>
      <c r="K215" s="137"/>
      <c r="L215" s="563"/>
      <c r="M215" s="137"/>
      <c r="N215" s="564"/>
      <c r="O215" s="496"/>
      <c r="S215" s="487"/>
    </row>
    <row r="216" spans="1:19" ht="12.75">
      <c r="A216" s="488"/>
      <c r="B216" s="546"/>
      <c r="C216" s="546"/>
      <c r="D216" s="548"/>
      <c r="E216" s="489" t="s">
        <v>656</v>
      </c>
      <c r="F216" s="584"/>
      <c r="G216" s="548"/>
      <c r="H216" s="548"/>
      <c r="I216" s="548"/>
      <c r="J216" s="548"/>
      <c r="K216" s="548"/>
      <c r="L216" s="558"/>
      <c r="M216" s="548"/>
      <c r="N216" s="558"/>
      <c r="O216" s="496"/>
      <c r="S216" s="487"/>
    </row>
    <row r="217" spans="1:19" ht="12.75">
      <c r="A217" s="497">
        <v>49</v>
      </c>
      <c r="B217" s="551">
        <v>801</v>
      </c>
      <c r="C217" s="551">
        <v>80130</v>
      </c>
      <c r="D217" s="552" t="s">
        <v>720</v>
      </c>
      <c r="E217" s="498" t="s">
        <v>663</v>
      </c>
      <c r="F217" s="580">
        <v>2008</v>
      </c>
      <c r="G217" s="552"/>
      <c r="H217" s="552"/>
      <c r="I217" s="552"/>
      <c r="J217" s="552"/>
      <c r="K217" s="552"/>
      <c r="L217" s="559">
        <v>20000</v>
      </c>
      <c r="M217" s="552"/>
      <c r="N217" s="559">
        <v>5000</v>
      </c>
      <c r="O217" s="496"/>
      <c r="S217" s="487"/>
    </row>
    <row r="218" spans="1:19" ht="12.75">
      <c r="A218" s="505"/>
      <c r="B218" s="554"/>
      <c r="C218" s="554"/>
      <c r="D218" s="555"/>
      <c r="E218" s="506" t="s">
        <v>660</v>
      </c>
      <c r="F218" s="581"/>
      <c r="G218" s="555"/>
      <c r="H218" s="555"/>
      <c r="I218" s="555"/>
      <c r="J218" s="555"/>
      <c r="K218" s="555"/>
      <c r="L218" s="555"/>
      <c r="M218" s="555"/>
      <c r="N218" s="560"/>
      <c r="O218" s="496"/>
      <c r="S218" s="487"/>
    </row>
    <row r="219" spans="1:19" ht="12.75">
      <c r="A219" s="514"/>
      <c r="B219" s="562"/>
      <c r="C219" s="562"/>
      <c r="D219" s="137"/>
      <c r="E219" s="509"/>
      <c r="F219" s="577"/>
      <c r="G219" s="137"/>
      <c r="H219" s="137"/>
      <c r="I219" s="137"/>
      <c r="J219" s="137"/>
      <c r="K219" s="137"/>
      <c r="L219" s="137"/>
      <c r="M219" s="137"/>
      <c r="N219" s="564"/>
      <c r="O219" s="496"/>
      <c r="S219" s="487"/>
    </row>
    <row r="220" spans="1:19" ht="12.75">
      <c r="A220" s="488"/>
      <c r="B220" s="546"/>
      <c r="C220" s="546"/>
      <c r="D220" s="548"/>
      <c r="E220" s="489"/>
      <c r="F220" s="579"/>
      <c r="G220" s="548"/>
      <c r="H220" s="548"/>
      <c r="I220" s="548"/>
      <c r="J220" s="548"/>
      <c r="K220" s="548"/>
      <c r="L220" s="548"/>
      <c r="M220" s="548"/>
      <c r="N220" s="558"/>
      <c r="O220" s="496"/>
      <c r="S220" s="487"/>
    </row>
    <row r="221" spans="1:19" ht="12.75">
      <c r="A221" s="497">
        <v>50</v>
      </c>
      <c r="B221" s="551">
        <v>801</v>
      </c>
      <c r="C221" s="551">
        <v>80130</v>
      </c>
      <c r="D221" s="552" t="s">
        <v>721</v>
      </c>
      <c r="E221" s="498" t="s">
        <v>722</v>
      </c>
      <c r="F221" s="580">
        <v>2008</v>
      </c>
      <c r="G221" s="552"/>
      <c r="H221" s="552"/>
      <c r="I221" s="552"/>
      <c r="J221" s="552"/>
      <c r="K221" s="552"/>
      <c r="L221" s="559">
        <v>10000</v>
      </c>
      <c r="M221" s="552"/>
      <c r="N221" s="559"/>
      <c r="O221" s="496"/>
      <c r="S221" s="487"/>
    </row>
    <row r="222" spans="1:19" ht="12.75">
      <c r="A222" s="505"/>
      <c r="B222" s="554"/>
      <c r="C222" s="554"/>
      <c r="D222" s="555"/>
      <c r="E222" s="506" t="s">
        <v>723</v>
      </c>
      <c r="F222" s="581"/>
      <c r="G222" s="555"/>
      <c r="H222" s="555"/>
      <c r="I222" s="555"/>
      <c r="J222" s="555"/>
      <c r="K222" s="555"/>
      <c r="L222" s="555"/>
      <c r="M222" s="555"/>
      <c r="N222" s="560"/>
      <c r="O222" s="496"/>
      <c r="S222" s="487"/>
    </row>
    <row r="223" spans="1:19" ht="12.75">
      <c r="A223" s="980"/>
      <c r="B223" s="904"/>
      <c r="C223" s="904"/>
      <c r="D223" s="904"/>
      <c r="E223" s="904"/>
      <c r="F223" s="904"/>
      <c r="G223" s="904"/>
      <c r="H223" s="904"/>
      <c r="I223" s="904"/>
      <c r="J223" s="904"/>
      <c r="K223" s="904"/>
      <c r="L223" s="904"/>
      <c r="M223" s="904"/>
      <c r="N223" s="843"/>
      <c r="O223" s="496"/>
      <c r="S223" s="487"/>
    </row>
    <row r="224" spans="1:19" ht="12.75">
      <c r="A224" s="497"/>
      <c r="B224" s="497"/>
      <c r="C224" s="500"/>
      <c r="D224" s="522"/>
      <c r="E224" s="498" t="s">
        <v>656</v>
      </c>
      <c r="F224" s="498"/>
      <c r="G224" s="502"/>
      <c r="H224" s="501"/>
      <c r="I224" s="502"/>
      <c r="J224" s="502"/>
      <c r="K224" s="501"/>
      <c r="L224" s="587"/>
      <c r="M224" s="587"/>
      <c r="N224" s="587"/>
      <c r="O224" s="496"/>
      <c r="S224" s="487"/>
    </row>
    <row r="225" spans="1:19" ht="12.75">
      <c r="A225" s="497">
        <v>51</v>
      </c>
      <c r="B225" s="497">
        <v>851</v>
      </c>
      <c r="C225" s="500">
        <v>85111</v>
      </c>
      <c r="D225" s="522" t="s">
        <v>724</v>
      </c>
      <c r="E225" s="498" t="s">
        <v>663</v>
      </c>
      <c r="F225" s="498" t="s">
        <v>725</v>
      </c>
      <c r="G225" s="510"/>
      <c r="H225" s="509"/>
      <c r="I225" s="510"/>
      <c r="J225" s="510"/>
      <c r="K225" s="509"/>
      <c r="L225" s="587">
        <v>255356</v>
      </c>
      <c r="M225" s="587"/>
      <c r="N225" s="587">
        <v>7491034</v>
      </c>
      <c r="O225" s="496"/>
      <c r="S225" s="487"/>
    </row>
    <row r="226" spans="1:19" ht="12.75">
      <c r="A226" s="505"/>
      <c r="B226" s="505"/>
      <c r="C226" s="508"/>
      <c r="D226" s="588"/>
      <c r="E226" s="506" t="s">
        <v>660</v>
      </c>
      <c r="F226" s="506"/>
      <c r="G226" s="509"/>
      <c r="H226" s="509"/>
      <c r="I226" s="509"/>
      <c r="J226" s="509"/>
      <c r="K226" s="509"/>
      <c r="L226" s="589"/>
      <c r="M226" s="589"/>
      <c r="N226" s="589"/>
      <c r="O226" s="496"/>
      <c r="S226" s="487"/>
    </row>
    <row r="227" spans="1:19" ht="12" customHeight="1">
      <c r="A227" s="557"/>
      <c r="B227" s="530"/>
      <c r="C227" s="501"/>
      <c r="D227" s="590"/>
      <c r="E227" s="501"/>
      <c r="F227" s="501"/>
      <c r="G227" s="501"/>
      <c r="H227" s="501"/>
      <c r="I227" s="501"/>
      <c r="J227" s="501"/>
      <c r="K227" s="501"/>
      <c r="L227" s="591"/>
      <c r="M227" s="591"/>
      <c r="N227" s="592"/>
      <c r="O227" s="496"/>
      <c r="S227" s="487"/>
    </row>
    <row r="228" spans="1:19" ht="12.75">
      <c r="A228" s="488"/>
      <c r="B228" s="488"/>
      <c r="C228" s="489"/>
      <c r="D228" s="593"/>
      <c r="E228" s="489"/>
      <c r="F228" s="489"/>
      <c r="G228" s="489"/>
      <c r="H228" s="489"/>
      <c r="I228" s="489"/>
      <c r="J228" s="489"/>
      <c r="K228" s="489"/>
      <c r="L228" s="594"/>
      <c r="M228" s="594"/>
      <c r="N228" s="594"/>
      <c r="O228" s="496"/>
      <c r="S228" s="487"/>
    </row>
    <row r="229" spans="1:19" ht="12.75">
      <c r="A229" s="497">
        <v>52</v>
      </c>
      <c r="B229" s="497">
        <v>852</v>
      </c>
      <c r="C229" s="498">
        <v>85202</v>
      </c>
      <c r="D229" s="522" t="s">
        <v>726</v>
      </c>
      <c r="E229" s="498" t="s">
        <v>727</v>
      </c>
      <c r="F229" s="498">
        <v>2008</v>
      </c>
      <c r="G229" s="498"/>
      <c r="H229" s="498"/>
      <c r="I229" s="498"/>
      <c r="J229" s="498"/>
      <c r="K229" s="498"/>
      <c r="L229" s="587">
        <v>30000</v>
      </c>
      <c r="M229" s="587"/>
      <c r="N229" s="587"/>
      <c r="O229" s="496"/>
      <c r="S229" s="487"/>
    </row>
    <row r="230" spans="1:19" ht="12.75">
      <c r="A230" s="505"/>
      <c r="B230" s="505"/>
      <c r="C230" s="506"/>
      <c r="D230" s="588" t="s">
        <v>728</v>
      </c>
      <c r="E230" s="506"/>
      <c r="F230" s="506"/>
      <c r="G230" s="506"/>
      <c r="H230" s="506"/>
      <c r="I230" s="506"/>
      <c r="J230" s="506"/>
      <c r="K230" s="506"/>
      <c r="L230" s="589"/>
      <c r="M230" s="589"/>
      <c r="N230" s="589"/>
      <c r="O230" s="496"/>
      <c r="S230" s="487"/>
    </row>
    <row r="231" spans="1:19" ht="12.75">
      <c r="A231" s="557"/>
      <c r="B231" s="530"/>
      <c r="C231" s="501"/>
      <c r="D231" s="590"/>
      <c r="E231" s="501"/>
      <c r="F231" s="501"/>
      <c r="G231" s="501"/>
      <c r="H231" s="501"/>
      <c r="I231" s="501"/>
      <c r="J231" s="501"/>
      <c r="K231" s="501"/>
      <c r="L231" s="591"/>
      <c r="M231" s="591"/>
      <c r="N231" s="592"/>
      <c r="O231" s="496"/>
      <c r="S231" s="487"/>
    </row>
    <row r="232" spans="1:19" ht="12.75">
      <c r="A232" s="488"/>
      <c r="B232" s="488"/>
      <c r="C232" s="489"/>
      <c r="D232" s="593"/>
      <c r="E232" s="489"/>
      <c r="F232" s="489"/>
      <c r="G232" s="489"/>
      <c r="H232" s="489"/>
      <c r="I232" s="489"/>
      <c r="J232" s="489"/>
      <c r="K232" s="489"/>
      <c r="L232" s="594"/>
      <c r="M232" s="594"/>
      <c r="N232" s="594"/>
      <c r="O232" s="496"/>
      <c r="S232" s="487"/>
    </row>
    <row r="233" spans="1:19" ht="12.75">
      <c r="A233" s="497">
        <v>53</v>
      </c>
      <c r="B233" s="497">
        <v>852</v>
      </c>
      <c r="C233" s="498">
        <v>85202</v>
      </c>
      <c r="D233" s="522" t="s">
        <v>729</v>
      </c>
      <c r="E233" s="498" t="s">
        <v>727</v>
      </c>
      <c r="F233" s="498">
        <v>2008</v>
      </c>
      <c r="G233" s="498"/>
      <c r="H233" s="498"/>
      <c r="I233" s="498"/>
      <c r="J233" s="498"/>
      <c r="K233" s="498"/>
      <c r="L233" s="587">
        <v>80000</v>
      </c>
      <c r="M233" s="587">
        <v>80000</v>
      </c>
      <c r="N233" s="587"/>
      <c r="O233" s="496"/>
      <c r="S233" s="487"/>
    </row>
    <row r="234" spans="1:19" ht="12.75">
      <c r="A234" s="505"/>
      <c r="B234" s="505"/>
      <c r="C234" s="506"/>
      <c r="D234" s="588"/>
      <c r="E234" s="506"/>
      <c r="F234" s="506"/>
      <c r="G234" s="506"/>
      <c r="H234" s="506"/>
      <c r="I234" s="506"/>
      <c r="J234" s="506"/>
      <c r="K234" s="506"/>
      <c r="L234" s="589"/>
      <c r="M234" s="589"/>
      <c r="N234" s="589"/>
      <c r="O234" s="496"/>
      <c r="S234" s="487"/>
    </row>
    <row r="235" spans="1:19" ht="12.75">
      <c r="A235" s="557"/>
      <c r="B235" s="530"/>
      <c r="C235" s="501"/>
      <c r="D235" s="590"/>
      <c r="E235" s="501"/>
      <c r="F235" s="501"/>
      <c r="G235" s="501"/>
      <c r="H235" s="501"/>
      <c r="I235" s="501"/>
      <c r="J235" s="501"/>
      <c r="K235" s="501"/>
      <c r="L235" s="591"/>
      <c r="M235" s="591"/>
      <c r="N235" s="592"/>
      <c r="O235" s="496"/>
      <c r="S235" s="487"/>
    </row>
    <row r="236" spans="1:19" ht="12.75">
      <c r="A236" s="488"/>
      <c r="B236" s="488"/>
      <c r="C236" s="489"/>
      <c r="D236" s="593"/>
      <c r="E236" s="489"/>
      <c r="F236" s="489"/>
      <c r="G236" s="489"/>
      <c r="H236" s="489"/>
      <c r="I236" s="489"/>
      <c r="J236" s="489"/>
      <c r="K236" s="489"/>
      <c r="L236" s="594"/>
      <c r="M236" s="594"/>
      <c r="N236" s="594"/>
      <c r="O236" s="496"/>
      <c r="S236" s="487"/>
    </row>
    <row r="237" spans="1:19" ht="12.75">
      <c r="A237" s="497">
        <v>54</v>
      </c>
      <c r="B237" s="497">
        <v>852</v>
      </c>
      <c r="C237" s="498">
        <v>85218</v>
      </c>
      <c r="D237" s="522" t="s">
        <v>730</v>
      </c>
      <c r="E237" s="498" t="s">
        <v>731</v>
      </c>
      <c r="F237" s="498">
        <v>2008</v>
      </c>
      <c r="G237" s="498"/>
      <c r="H237" s="498"/>
      <c r="I237" s="498"/>
      <c r="J237" s="498"/>
      <c r="K237" s="498"/>
      <c r="L237" s="587">
        <v>16000</v>
      </c>
      <c r="M237" s="587"/>
      <c r="N237" s="587"/>
      <c r="O237" s="496"/>
      <c r="S237" s="487"/>
    </row>
    <row r="238" spans="1:19" ht="12.75">
      <c r="A238" s="505"/>
      <c r="B238" s="505"/>
      <c r="C238" s="506"/>
      <c r="D238" s="588"/>
      <c r="E238" s="506"/>
      <c r="F238" s="506"/>
      <c r="G238" s="506"/>
      <c r="H238" s="506"/>
      <c r="I238" s="506"/>
      <c r="J238" s="506"/>
      <c r="K238" s="506"/>
      <c r="L238" s="589"/>
      <c r="M238" s="589"/>
      <c r="N238" s="589"/>
      <c r="O238" s="496"/>
      <c r="S238" s="487"/>
    </row>
    <row r="239" spans="1:19" ht="12.75">
      <c r="A239" s="967"/>
      <c r="B239" s="968"/>
      <c r="C239" s="968"/>
      <c r="D239" s="968"/>
      <c r="E239" s="968"/>
      <c r="F239" s="968"/>
      <c r="G239" s="968"/>
      <c r="H239" s="968"/>
      <c r="I239" s="968"/>
      <c r="J239" s="968"/>
      <c r="K239" s="968"/>
      <c r="L239" s="968"/>
      <c r="M239" s="968"/>
      <c r="N239" s="851"/>
      <c r="O239" s="496"/>
      <c r="S239" s="487"/>
    </row>
    <row r="240" spans="1:19" ht="12.75">
      <c r="A240" s="488"/>
      <c r="B240" s="488"/>
      <c r="C240" s="489"/>
      <c r="D240" s="593"/>
      <c r="E240" s="489" t="s">
        <v>608</v>
      </c>
      <c r="F240" s="491"/>
      <c r="G240" s="489"/>
      <c r="H240" s="492"/>
      <c r="I240" s="493"/>
      <c r="J240" s="493"/>
      <c r="K240" s="492"/>
      <c r="L240" s="494"/>
      <c r="M240" s="494"/>
      <c r="N240" s="495"/>
      <c r="O240" s="496"/>
      <c r="S240" s="487"/>
    </row>
    <row r="241" spans="1:19" ht="12.75">
      <c r="A241" s="497">
        <v>55</v>
      </c>
      <c r="B241" s="497">
        <v>853</v>
      </c>
      <c r="C241" s="498">
        <v>85333</v>
      </c>
      <c r="D241" s="522" t="s">
        <v>732</v>
      </c>
      <c r="E241" s="498" t="s">
        <v>733</v>
      </c>
      <c r="F241" s="500">
        <v>2008</v>
      </c>
      <c r="G241" s="498"/>
      <c r="H241" s="501"/>
      <c r="I241" s="502"/>
      <c r="J241" s="502"/>
      <c r="K241" s="501"/>
      <c r="L241" s="503">
        <v>11000</v>
      </c>
      <c r="M241" s="503"/>
      <c r="N241" s="503"/>
      <c r="O241" s="496"/>
      <c r="S241" s="487"/>
    </row>
    <row r="242" spans="1:19" ht="12.75">
      <c r="A242" s="505"/>
      <c r="B242" s="505"/>
      <c r="C242" s="506"/>
      <c r="D242" s="507"/>
      <c r="E242" s="506" t="s">
        <v>734</v>
      </c>
      <c r="F242" s="508"/>
      <c r="G242" s="506"/>
      <c r="H242" s="509"/>
      <c r="I242" s="510"/>
      <c r="J242" s="510"/>
      <c r="K242" s="509"/>
      <c r="L242" s="524"/>
      <c r="M242" s="524"/>
      <c r="N242" s="511"/>
      <c r="O242" s="496"/>
      <c r="S242" s="487"/>
    </row>
    <row r="243" spans="1:19" ht="12.75">
      <c r="A243" s="969"/>
      <c r="B243" s="970"/>
      <c r="C243" s="970"/>
      <c r="D243" s="970"/>
      <c r="E243" s="970"/>
      <c r="F243" s="970"/>
      <c r="G243" s="970"/>
      <c r="H243" s="970"/>
      <c r="I243" s="970"/>
      <c r="J243" s="970"/>
      <c r="K243" s="970"/>
      <c r="L243" s="970"/>
      <c r="M243" s="970"/>
      <c r="N243" s="971"/>
      <c r="O243" s="496"/>
      <c r="S243" s="487"/>
    </row>
    <row r="244" spans="1:19" ht="12.75">
      <c r="A244" s="488"/>
      <c r="B244" s="488"/>
      <c r="C244" s="489"/>
      <c r="D244" s="490"/>
      <c r="E244" s="489" t="s">
        <v>735</v>
      </c>
      <c r="F244" s="491"/>
      <c r="G244" s="489"/>
      <c r="H244" s="492"/>
      <c r="I244" s="493"/>
      <c r="J244" s="493"/>
      <c r="K244" s="492"/>
      <c r="L244" s="494"/>
      <c r="M244" s="494"/>
      <c r="N244" s="495"/>
      <c r="O244" s="496"/>
      <c r="S244" s="487"/>
    </row>
    <row r="245" spans="1:19" ht="12.75">
      <c r="A245" s="497">
        <v>56</v>
      </c>
      <c r="B245" s="497">
        <v>854</v>
      </c>
      <c r="C245" s="498">
        <v>85407</v>
      </c>
      <c r="D245" s="499" t="s">
        <v>653</v>
      </c>
      <c r="E245" s="498" t="s">
        <v>736</v>
      </c>
      <c r="F245" s="500">
        <v>2008</v>
      </c>
      <c r="G245" s="498"/>
      <c r="H245" s="501"/>
      <c r="I245" s="502"/>
      <c r="J245" s="502"/>
      <c r="K245" s="501"/>
      <c r="L245" s="503">
        <v>3984</v>
      </c>
      <c r="M245" s="503"/>
      <c r="N245" s="503"/>
      <c r="O245" s="496"/>
      <c r="S245" s="487"/>
    </row>
    <row r="246" spans="1:19" ht="12.75">
      <c r="A246" s="505"/>
      <c r="B246" s="505"/>
      <c r="C246" s="506"/>
      <c r="D246" s="507"/>
      <c r="E246" s="506" t="s">
        <v>737</v>
      </c>
      <c r="F246" s="508"/>
      <c r="G246" s="506"/>
      <c r="H246" s="509"/>
      <c r="I246" s="510"/>
      <c r="J246" s="510"/>
      <c r="K246" s="509"/>
      <c r="L246" s="524"/>
      <c r="M246" s="524"/>
      <c r="N246" s="511"/>
      <c r="O246" s="496"/>
      <c r="S246" s="487"/>
    </row>
    <row r="247" spans="1:19" ht="12.75">
      <c r="A247" s="557"/>
      <c r="B247" s="530"/>
      <c r="C247" s="501"/>
      <c r="D247" s="567"/>
      <c r="E247" s="501"/>
      <c r="F247" s="501"/>
      <c r="G247" s="501"/>
      <c r="H247" s="501"/>
      <c r="I247" s="501"/>
      <c r="J247" s="501"/>
      <c r="K247" s="501"/>
      <c r="L247" s="568"/>
      <c r="M247" s="568"/>
      <c r="N247" s="569"/>
      <c r="O247" s="496"/>
      <c r="S247" s="487"/>
    </row>
    <row r="248" spans="1:19" ht="12.75">
      <c r="A248" s="488"/>
      <c r="B248" s="488"/>
      <c r="C248" s="489"/>
      <c r="D248" s="490" t="s">
        <v>738</v>
      </c>
      <c r="E248" s="489" t="s">
        <v>656</v>
      </c>
      <c r="F248" s="489"/>
      <c r="G248" s="489"/>
      <c r="H248" s="489"/>
      <c r="I248" s="489"/>
      <c r="J248" s="489"/>
      <c r="K248" s="489"/>
      <c r="L248" s="494"/>
      <c r="M248" s="494"/>
      <c r="N248" s="513"/>
      <c r="O248" s="496"/>
      <c r="S248" s="487"/>
    </row>
    <row r="249" spans="1:19" ht="12.75">
      <c r="A249" s="497">
        <v>57</v>
      </c>
      <c r="B249" s="497">
        <v>921</v>
      </c>
      <c r="C249" s="498">
        <v>92118</v>
      </c>
      <c r="D249" s="499" t="s">
        <v>739</v>
      </c>
      <c r="E249" s="498" t="s">
        <v>663</v>
      </c>
      <c r="F249" s="498" t="s">
        <v>619</v>
      </c>
      <c r="G249" s="498"/>
      <c r="H249" s="498"/>
      <c r="I249" s="498"/>
      <c r="J249" s="498"/>
      <c r="K249" s="498"/>
      <c r="L249" s="503">
        <v>60000</v>
      </c>
      <c r="M249" s="523"/>
      <c r="N249" s="503"/>
      <c r="O249" s="496"/>
      <c r="S249" s="487"/>
    </row>
    <row r="250" spans="1:19" ht="12.75">
      <c r="A250" s="505"/>
      <c r="B250" s="505"/>
      <c r="C250" s="506"/>
      <c r="D250" s="507"/>
      <c r="E250" s="506" t="s">
        <v>660</v>
      </c>
      <c r="F250" s="506"/>
      <c r="G250" s="506"/>
      <c r="H250" s="506"/>
      <c r="I250" s="506"/>
      <c r="J250" s="506"/>
      <c r="K250" s="506"/>
      <c r="L250" s="524"/>
      <c r="M250" s="524"/>
      <c r="N250" s="511"/>
      <c r="O250" s="496"/>
      <c r="S250" s="487"/>
    </row>
    <row r="251" spans="1:19" ht="12.75">
      <c r="A251" s="969"/>
      <c r="B251" s="970"/>
      <c r="C251" s="970"/>
      <c r="D251" s="970"/>
      <c r="E251" s="970"/>
      <c r="F251" s="970"/>
      <c r="G251" s="970"/>
      <c r="H251" s="970"/>
      <c r="I251" s="970"/>
      <c r="J251" s="970"/>
      <c r="K251" s="970"/>
      <c r="L251" s="970"/>
      <c r="M251" s="970"/>
      <c r="N251" s="971"/>
      <c r="O251" s="496"/>
      <c r="S251" s="487"/>
    </row>
    <row r="252" spans="1:14" ht="12.75">
      <c r="A252" s="972" t="s">
        <v>520</v>
      </c>
      <c r="B252" s="973"/>
      <c r="C252" s="973"/>
      <c r="D252" s="973"/>
      <c r="E252" s="973"/>
      <c r="F252" s="974"/>
      <c r="G252" s="595"/>
      <c r="H252" s="595"/>
      <c r="I252" s="595"/>
      <c r="J252" s="595"/>
      <c r="K252" s="596"/>
      <c r="L252" s="978">
        <f>L249+L245+L241+L237+L233+L229+L225+L217+L213+L209+L205+L201+L197+L193+L189+L185+L181+L169+L165+L161+L153+L149+L145+L141+L137+L133+L129+L125+L116+L110+L105+L100+L96+L92+L88+L84+L80+L76+L72+L68+L64+L60+L56+L52+L48+L44+L40+L36+L32+L28+L24+L20+L15+L221</f>
        <v>5733424</v>
      </c>
      <c r="M252" s="978">
        <f>M233+M153+M121</f>
        <v>1037000</v>
      </c>
      <c r="N252" s="978">
        <f>N225+N217+N213+N209+N201+N197+N193+N189+N181+N153+N80+N72+N68+N44+N40+N36+N32+N20+N15+N24+N177+N173+N169+N165</f>
        <v>12376557</v>
      </c>
    </row>
    <row r="253" spans="1:14" ht="12.75">
      <c r="A253" s="975"/>
      <c r="B253" s="976"/>
      <c r="C253" s="976"/>
      <c r="D253" s="976"/>
      <c r="E253" s="976"/>
      <c r="F253" s="977"/>
      <c r="G253" s="597"/>
      <c r="H253" s="597"/>
      <c r="I253" s="597"/>
      <c r="J253" s="597"/>
      <c r="K253" s="598"/>
      <c r="L253" s="979"/>
      <c r="M253" s="979"/>
      <c r="N253" s="979"/>
    </row>
    <row r="254" spans="1:14" ht="19.5" customHeight="1">
      <c r="A254" s="965"/>
      <c r="B254" s="966"/>
      <c r="C254" s="966"/>
      <c r="D254" s="966"/>
      <c r="E254" s="966"/>
      <c r="F254" s="966"/>
      <c r="G254" s="966"/>
      <c r="H254" s="966"/>
      <c r="I254" s="966"/>
      <c r="J254" s="966"/>
      <c r="K254" s="966"/>
      <c r="L254" s="966"/>
      <c r="M254" s="966"/>
      <c r="N254" s="966"/>
    </row>
    <row r="255" spans="1:14" ht="12.75">
      <c r="A255" s="962" t="s">
        <v>740</v>
      </c>
      <c r="B255" s="963"/>
      <c r="C255" s="963"/>
      <c r="D255" s="963"/>
      <c r="E255" s="599"/>
      <c r="F255" s="599"/>
      <c r="G255" s="600"/>
      <c r="H255" s="600"/>
      <c r="I255" s="600"/>
      <c r="J255" s="600"/>
      <c r="K255" s="600"/>
      <c r="L255" s="601"/>
      <c r="M255" s="601"/>
      <c r="N255" s="601"/>
    </row>
    <row r="256" spans="1:14" ht="12.75">
      <c r="A256" s="962" t="s">
        <v>741</v>
      </c>
      <c r="B256" s="964"/>
      <c r="C256" s="964"/>
      <c r="D256" s="964"/>
      <c r="E256" s="599"/>
      <c r="F256" s="599"/>
      <c r="G256" s="600"/>
      <c r="H256" s="600"/>
      <c r="I256" s="600"/>
      <c r="J256" s="600"/>
      <c r="K256" s="600"/>
      <c r="L256" s="601"/>
      <c r="M256" s="601"/>
      <c r="N256" s="601"/>
    </row>
    <row r="257" spans="1:14" ht="12.75">
      <c r="A257" s="962" t="s">
        <v>742</v>
      </c>
      <c r="B257" s="964"/>
      <c r="C257" s="964"/>
      <c r="D257" s="964"/>
      <c r="E257" s="599"/>
      <c r="F257" s="599"/>
      <c r="G257" s="600"/>
      <c r="H257" s="600"/>
      <c r="I257" s="600"/>
      <c r="J257" s="600"/>
      <c r="K257" s="600"/>
      <c r="L257" s="601"/>
      <c r="M257" s="601"/>
      <c r="N257" s="601"/>
    </row>
    <row r="258" spans="1:14" ht="12.75">
      <c r="A258" s="962" t="s">
        <v>743</v>
      </c>
      <c r="B258" s="852"/>
      <c r="C258" s="852"/>
      <c r="D258" s="852"/>
      <c r="E258" s="599"/>
      <c r="F258" s="599"/>
      <c r="G258" s="600"/>
      <c r="H258" s="600"/>
      <c r="I258" s="600"/>
      <c r="J258" s="600"/>
      <c r="K258" s="600"/>
      <c r="L258" s="601"/>
      <c r="M258" s="601"/>
      <c r="N258" s="601"/>
    </row>
    <row r="259" spans="1:14" ht="12.75">
      <c r="A259" s="962" t="s">
        <v>744</v>
      </c>
      <c r="B259" s="964"/>
      <c r="C259" s="964"/>
      <c r="D259" s="964"/>
      <c r="E259" s="599"/>
      <c r="F259" s="599"/>
      <c r="G259" s="600"/>
      <c r="H259" s="600"/>
      <c r="I259" s="600"/>
      <c r="J259" s="600"/>
      <c r="K259" s="600"/>
      <c r="L259" s="601"/>
      <c r="M259" s="601"/>
      <c r="N259" s="602"/>
    </row>
    <row r="260" spans="1:14" ht="12.75">
      <c r="A260" s="962" t="s">
        <v>745</v>
      </c>
      <c r="B260" s="963"/>
      <c r="C260" s="963"/>
      <c r="D260" s="963"/>
      <c r="E260" s="599"/>
      <c r="F260" s="599"/>
      <c r="G260" s="600"/>
      <c r="H260" s="600"/>
      <c r="I260" s="600"/>
      <c r="J260" s="600"/>
      <c r="K260" s="600"/>
      <c r="L260" s="601"/>
      <c r="M260" s="601"/>
      <c r="N260" s="601"/>
    </row>
    <row r="261" spans="1:14" ht="12.75">
      <c r="A261" s="962" t="s">
        <v>746</v>
      </c>
      <c r="B261" s="963"/>
      <c r="C261" s="963"/>
      <c r="D261" s="963"/>
      <c r="E261" s="599"/>
      <c r="F261" s="599"/>
      <c r="G261" s="600"/>
      <c r="H261" s="600"/>
      <c r="I261" s="600"/>
      <c r="J261" s="600"/>
      <c r="K261" s="600"/>
      <c r="L261" s="601"/>
      <c r="M261" s="601"/>
      <c r="N261" s="601"/>
    </row>
    <row r="262" spans="1:4" ht="12.75">
      <c r="A262" s="962" t="s">
        <v>747</v>
      </c>
      <c r="B262" s="963"/>
      <c r="C262" s="963"/>
      <c r="D262" s="963"/>
    </row>
  </sheetData>
  <sheetProtection/>
  <mergeCells count="41">
    <mergeCell ref="A18:N18"/>
    <mergeCell ref="A26:N26"/>
    <mergeCell ref="A30:N30"/>
    <mergeCell ref="A34:N34"/>
    <mergeCell ref="A6:N6"/>
    <mergeCell ref="H9:J9"/>
    <mergeCell ref="L9:N9"/>
    <mergeCell ref="H10:J10"/>
    <mergeCell ref="L10:N10"/>
    <mergeCell ref="A58:N58"/>
    <mergeCell ref="A66:N66"/>
    <mergeCell ref="A98:N98"/>
    <mergeCell ref="A103:N103"/>
    <mergeCell ref="A38:N38"/>
    <mergeCell ref="A42:N42"/>
    <mergeCell ref="A50:N50"/>
    <mergeCell ref="A54:N54"/>
    <mergeCell ref="A151:N151"/>
    <mergeCell ref="A187:N187"/>
    <mergeCell ref="A191:N191"/>
    <mergeCell ref="A223:N223"/>
    <mergeCell ref="A108:N108"/>
    <mergeCell ref="A114:N114"/>
    <mergeCell ref="A119:N119"/>
    <mergeCell ref="A123:N123"/>
    <mergeCell ref="A239:N239"/>
    <mergeCell ref="A243:N243"/>
    <mergeCell ref="A251:N251"/>
    <mergeCell ref="A252:F253"/>
    <mergeCell ref="L252:L253"/>
    <mergeCell ref="M252:M253"/>
    <mergeCell ref="N252:N253"/>
    <mergeCell ref="A262:D262"/>
    <mergeCell ref="A258:D258"/>
    <mergeCell ref="A259:D259"/>
    <mergeCell ref="A260:D260"/>
    <mergeCell ref="A261:D261"/>
    <mergeCell ref="A254:N254"/>
    <mergeCell ref="A255:D255"/>
    <mergeCell ref="A256:D256"/>
    <mergeCell ref="A257:D257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19"/>
  <sheetViews>
    <sheetView zoomScalePageLayoutView="0" workbookViewId="0" topLeftCell="F1">
      <selection activeCell="I21" sqref="I21"/>
    </sheetView>
  </sheetViews>
  <sheetFormatPr defaultColWidth="9.140625" defaultRowHeight="12.75"/>
  <cols>
    <col min="1" max="1" width="4.00390625" style="637" customWidth="1"/>
    <col min="2" max="2" width="6.00390625" style="352" customWidth="1"/>
    <col min="3" max="3" width="9.28125" style="352" customWidth="1"/>
    <col min="4" max="4" width="43.140625" style="605" customWidth="1"/>
    <col min="5" max="5" width="20.8515625" style="352" customWidth="1"/>
    <col min="6" max="6" width="14.00390625" style="352" customWidth="1"/>
    <col min="7" max="7" width="16.7109375" style="637" customWidth="1"/>
    <col min="8" max="8" width="14.421875" style="637" customWidth="1"/>
    <col min="9" max="9" width="4.28125" style="637" customWidth="1"/>
    <col min="10" max="10" width="14.7109375" style="638" customWidth="1"/>
    <col min="11" max="11" width="13.57421875" style="638" customWidth="1"/>
    <col min="12" max="12" width="15.8515625" style="638" customWidth="1"/>
    <col min="13" max="13" width="15.421875" style="638" customWidth="1"/>
    <col min="14" max="14" width="15.00390625" style="638" customWidth="1"/>
    <col min="15" max="15" width="12.7109375" style="638" customWidth="1"/>
    <col min="16" max="16384" width="9.140625" style="638" customWidth="1"/>
  </cols>
  <sheetData>
    <row r="1" spans="11:12" ht="18.75">
      <c r="K1" s="603" t="s">
        <v>748</v>
      </c>
      <c r="L1" s="165"/>
    </row>
    <row r="2" spans="11:12" ht="18.75">
      <c r="K2" s="604" t="s">
        <v>749</v>
      </c>
      <c r="L2" s="165"/>
    </row>
    <row r="3" spans="11:12" ht="18.75">
      <c r="K3" s="603" t="s">
        <v>11</v>
      </c>
      <c r="L3" s="165"/>
    </row>
    <row r="4" spans="11:13" ht="18.75">
      <c r="K4" s="604" t="s">
        <v>750</v>
      </c>
      <c r="L4" s="639"/>
      <c r="M4" s="639"/>
    </row>
    <row r="5" spans="11:12" ht="18">
      <c r="K5" s="165"/>
      <c r="L5" s="165"/>
    </row>
    <row r="6" spans="1:14" ht="20.25">
      <c r="A6" s="1082" t="s">
        <v>751</v>
      </c>
      <c r="B6" s="1083"/>
      <c r="C6" s="1083"/>
      <c r="D6" s="1083"/>
      <c r="E6" s="1083"/>
      <c r="F6" s="1083"/>
      <c r="G6" s="1083"/>
      <c r="H6" s="1083"/>
      <c r="I6" s="1083"/>
      <c r="J6" s="1083"/>
      <c r="K6" s="1083"/>
      <c r="L6" s="1083"/>
      <c r="M6" s="1083"/>
      <c r="N6" s="1083"/>
    </row>
    <row r="7" spans="1:13" ht="15.75">
      <c r="A7" s="352"/>
      <c r="D7" s="352"/>
      <c r="G7" s="352"/>
      <c r="H7" s="352"/>
      <c r="I7" s="352"/>
      <c r="J7" s="352"/>
      <c r="K7" s="352"/>
      <c r="L7" s="352"/>
      <c r="M7" s="352"/>
    </row>
    <row r="9" spans="1:15" ht="15.75">
      <c r="A9" s="606" t="s">
        <v>582</v>
      </c>
      <c r="B9" s="356" t="s">
        <v>263</v>
      </c>
      <c r="C9" s="356" t="s">
        <v>26</v>
      </c>
      <c r="D9" s="356" t="s">
        <v>752</v>
      </c>
      <c r="E9" s="356" t="s">
        <v>584</v>
      </c>
      <c r="F9" s="354" t="s">
        <v>585</v>
      </c>
      <c r="G9" s="354" t="s">
        <v>586</v>
      </c>
      <c r="H9" s="1084" t="s">
        <v>753</v>
      </c>
      <c r="I9" s="1085"/>
      <c r="J9" s="1088" t="s">
        <v>587</v>
      </c>
      <c r="K9" s="1058"/>
      <c r="L9" s="1058"/>
      <c r="M9" s="1058"/>
      <c r="N9" s="1058"/>
      <c r="O9" s="640"/>
    </row>
    <row r="10" spans="1:15" ht="15.75">
      <c r="A10" s="607"/>
      <c r="B10" s="608"/>
      <c r="C10" s="608"/>
      <c r="D10" s="609"/>
      <c r="E10" s="608" t="s">
        <v>589</v>
      </c>
      <c r="F10" s="610" t="s">
        <v>590</v>
      </c>
      <c r="G10" s="610" t="s">
        <v>754</v>
      </c>
      <c r="H10" s="1086"/>
      <c r="I10" s="1087"/>
      <c r="J10" s="1089" t="s">
        <v>755</v>
      </c>
      <c r="K10" s="1089"/>
      <c r="L10" s="1090"/>
      <c r="M10" s="361">
        <v>2009</v>
      </c>
      <c r="N10" s="365">
        <v>2010</v>
      </c>
      <c r="O10" s="409" t="s">
        <v>756</v>
      </c>
    </row>
    <row r="11" spans="1:15" ht="15.75">
      <c r="A11" s="607"/>
      <c r="B11" s="608"/>
      <c r="C11" s="608"/>
      <c r="D11" s="609"/>
      <c r="E11" s="608" t="s">
        <v>593</v>
      </c>
      <c r="F11" s="610" t="s">
        <v>594</v>
      </c>
      <c r="G11" s="610" t="s">
        <v>757</v>
      </c>
      <c r="H11" s="1086"/>
      <c r="I11" s="1087"/>
      <c r="J11" s="611" t="s">
        <v>758</v>
      </c>
      <c r="K11" s="608" t="s">
        <v>759</v>
      </c>
      <c r="L11" s="608" t="s">
        <v>758</v>
      </c>
      <c r="M11" s="612"/>
      <c r="N11" s="357"/>
      <c r="O11" s="412"/>
    </row>
    <row r="12" spans="1:15" ht="15.75">
      <c r="A12" s="607"/>
      <c r="B12" s="608"/>
      <c r="C12" s="608"/>
      <c r="D12" s="609"/>
      <c r="E12" s="608" t="s">
        <v>760</v>
      </c>
      <c r="F12" s="610"/>
      <c r="G12" s="610"/>
      <c r="H12" s="1086"/>
      <c r="I12" s="1087"/>
      <c r="J12" s="611" t="s">
        <v>761</v>
      </c>
      <c r="K12" s="608" t="s">
        <v>762</v>
      </c>
      <c r="L12" s="608" t="s">
        <v>763</v>
      </c>
      <c r="M12" s="612"/>
      <c r="N12" s="641"/>
      <c r="O12" s="370"/>
    </row>
    <row r="13" spans="1:15" ht="15.75">
      <c r="A13" s="607"/>
      <c r="B13" s="608"/>
      <c r="C13" s="608"/>
      <c r="D13" s="609"/>
      <c r="E13" s="608" t="s">
        <v>764</v>
      </c>
      <c r="F13" s="610"/>
      <c r="G13" s="610"/>
      <c r="H13" s="1086"/>
      <c r="I13" s="1087"/>
      <c r="J13" s="611" t="s">
        <v>605</v>
      </c>
      <c r="K13" s="608" t="s">
        <v>157</v>
      </c>
      <c r="L13" s="608" t="s">
        <v>765</v>
      </c>
      <c r="M13" s="612"/>
      <c r="N13" s="363"/>
      <c r="O13" s="642"/>
    </row>
    <row r="14" spans="1:15" ht="33" customHeight="1">
      <c r="A14" s="1074" t="s">
        <v>766</v>
      </c>
      <c r="B14" s="1075"/>
      <c r="C14" s="1075"/>
      <c r="D14" s="1075"/>
      <c r="E14" s="1078" t="s">
        <v>767</v>
      </c>
      <c r="F14" s="1080" t="s">
        <v>768</v>
      </c>
      <c r="G14" s="1069">
        <f>G17+G22+G27+G32+G37+G42+G47+G52+G57+G62+G67+G72</f>
        <v>75214123</v>
      </c>
      <c r="H14" s="1069">
        <f>H17+H22+H27+H32+H37+H42+H47+H52+H57+H62+H67+H72</f>
        <v>5731414</v>
      </c>
      <c r="I14" s="1069"/>
      <c r="J14" s="1069">
        <f>J17+J22+J27+J32+J37+J42+J47+J52+J57+J62+J67+J72</f>
        <v>1429420</v>
      </c>
      <c r="K14" s="1069">
        <f>K17+K22+K27+K32+K37+K42+K47+K52+K57+K62+K67+K72</f>
        <v>0</v>
      </c>
      <c r="L14" s="1069">
        <f>L17+L22+L27+L32+L37+L42+L47+L52+L57+L62+L67+L72</f>
        <v>3481527</v>
      </c>
      <c r="M14" s="1069">
        <f>M17+M22+M32+M37+M42+M47+M52+M57+M27+M62+M67+M72</f>
        <v>37184252</v>
      </c>
      <c r="N14" s="1071">
        <f>N17+N22+N32+N37+N42+N47+N52+N57+N27+N62+N67+N72</f>
        <v>19187510</v>
      </c>
      <c r="O14" s="1069">
        <f>O17+O22+O32+O37+O42+O47+O52+O57+O27+O62+O67+O72</f>
        <v>8200000</v>
      </c>
    </row>
    <row r="15" spans="1:15" ht="44.25" customHeight="1">
      <c r="A15" s="1076"/>
      <c r="B15" s="1077"/>
      <c r="C15" s="1077"/>
      <c r="D15" s="1077"/>
      <c r="E15" s="1079"/>
      <c r="F15" s="1081"/>
      <c r="G15" s="1070"/>
      <c r="H15" s="1070"/>
      <c r="I15" s="1070"/>
      <c r="J15" s="1070"/>
      <c r="K15" s="1070"/>
      <c r="L15" s="1070"/>
      <c r="M15" s="1070"/>
      <c r="N15" s="1072"/>
      <c r="O15" s="1070"/>
    </row>
    <row r="16" spans="1:15" ht="15.75">
      <c r="A16" s="613"/>
      <c r="B16" s="643"/>
      <c r="C16" s="643"/>
      <c r="D16" s="644"/>
      <c r="E16" s="643"/>
      <c r="F16" s="643"/>
      <c r="G16" s="645"/>
      <c r="H16" s="1073"/>
      <c r="I16" s="1051"/>
      <c r="J16" s="404"/>
      <c r="K16" s="404"/>
      <c r="L16" s="404"/>
      <c r="M16" s="404"/>
      <c r="N16" s="432"/>
      <c r="O16" s="412"/>
    </row>
    <row r="17" spans="1:15" ht="15.75">
      <c r="A17" s="614">
        <v>1</v>
      </c>
      <c r="B17" s="366">
        <v>600</v>
      </c>
      <c r="C17" s="366">
        <v>60014</v>
      </c>
      <c r="D17" s="648" t="s">
        <v>769</v>
      </c>
      <c r="E17" s="366" t="s">
        <v>608</v>
      </c>
      <c r="F17" s="366" t="s">
        <v>611</v>
      </c>
      <c r="G17" s="649">
        <f>H17+J17+L17+M17+N17</f>
        <v>31236883</v>
      </c>
      <c r="H17" s="1064">
        <v>6000</v>
      </c>
      <c r="I17" s="1065"/>
      <c r="J17" s="114">
        <v>35692</v>
      </c>
      <c r="K17" s="114"/>
      <c r="L17" s="114">
        <v>50000</v>
      </c>
      <c r="M17" s="114">
        <v>21537765</v>
      </c>
      <c r="N17" s="418">
        <v>9607426</v>
      </c>
      <c r="O17" s="370"/>
    </row>
    <row r="18" spans="1:15" ht="15.75">
      <c r="A18" s="614"/>
      <c r="B18" s="366"/>
      <c r="C18" s="366"/>
      <c r="D18" s="648" t="s">
        <v>770</v>
      </c>
      <c r="E18" s="366" t="s">
        <v>610</v>
      </c>
      <c r="F18" s="366"/>
      <c r="G18" s="649"/>
      <c r="H18" s="1056"/>
      <c r="I18" s="1066"/>
      <c r="J18" s="114"/>
      <c r="K18" s="114"/>
      <c r="L18" s="651" t="s">
        <v>771</v>
      </c>
      <c r="M18" s="114"/>
      <c r="N18" s="418"/>
      <c r="O18" s="370"/>
    </row>
    <row r="19" spans="1:15" ht="15.75">
      <c r="A19" s="615"/>
      <c r="B19" s="652"/>
      <c r="C19" s="652"/>
      <c r="D19" s="653"/>
      <c r="E19" s="652"/>
      <c r="F19" s="652"/>
      <c r="G19" s="654"/>
      <c r="H19" s="1067"/>
      <c r="I19" s="1068"/>
      <c r="J19" s="85"/>
      <c r="K19" s="85"/>
      <c r="L19" s="85">
        <v>50000</v>
      </c>
      <c r="M19" s="85"/>
      <c r="N19" s="418"/>
      <c r="O19" s="370"/>
    </row>
    <row r="20" spans="1:15" ht="15.75">
      <c r="A20" s="616"/>
      <c r="B20" s="657"/>
      <c r="C20" s="657"/>
      <c r="D20" s="658"/>
      <c r="E20" s="657"/>
      <c r="F20" s="657"/>
      <c r="G20" s="659"/>
      <c r="H20" s="659"/>
      <c r="I20" s="660"/>
      <c r="J20" s="661"/>
      <c r="K20" s="661"/>
      <c r="L20" s="661"/>
      <c r="M20" s="661"/>
      <c r="N20" s="662"/>
      <c r="O20" s="409"/>
    </row>
    <row r="21" spans="1:15" ht="15.75">
      <c r="A21" s="613"/>
      <c r="B21" s="643"/>
      <c r="C21" s="643"/>
      <c r="D21" s="644"/>
      <c r="E21" s="643"/>
      <c r="F21" s="643"/>
      <c r="G21" s="645"/>
      <c r="H21" s="646"/>
      <c r="I21" s="647"/>
      <c r="J21" s="404"/>
      <c r="K21" s="404"/>
      <c r="L21" s="404"/>
      <c r="M21" s="114"/>
      <c r="N21" s="418"/>
      <c r="O21" s="370"/>
    </row>
    <row r="22" spans="1:15" ht="15.75">
      <c r="A22" s="614">
        <v>2</v>
      </c>
      <c r="B22" s="366">
        <v>600</v>
      </c>
      <c r="C22" s="366">
        <v>60014</v>
      </c>
      <c r="D22" s="648" t="s">
        <v>772</v>
      </c>
      <c r="E22" s="366" t="s">
        <v>608</v>
      </c>
      <c r="F22" s="366" t="s">
        <v>615</v>
      </c>
      <c r="G22" s="649">
        <f>H22+J22+L22+M22</f>
        <v>1700631</v>
      </c>
      <c r="H22" s="1056">
        <v>429050</v>
      </c>
      <c r="I22" s="1049"/>
      <c r="J22" s="114">
        <v>108427</v>
      </c>
      <c r="K22" s="114"/>
      <c r="L22" s="114">
        <v>420000</v>
      </c>
      <c r="M22" s="114">
        <v>743154</v>
      </c>
      <c r="N22" s="418"/>
      <c r="O22" s="370"/>
    </row>
    <row r="23" spans="1:15" ht="15.75">
      <c r="A23" s="614"/>
      <c r="B23" s="366"/>
      <c r="C23" s="366"/>
      <c r="D23" s="648" t="s">
        <v>614</v>
      </c>
      <c r="E23" s="366" t="s">
        <v>610</v>
      </c>
      <c r="F23" s="366"/>
      <c r="G23" s="649"/>
      <c r="H23" s="650"/>
      <c r="I23" s="664"/>
      <c r="J23" s="114"/>
      <c r="K23" s="114"/>
      <c r="L23" s="651" t="s">
        <v>773</v>
      </c>
      <c r="M23" s="114"/>
      <c r="N23" s="418"/>
      <c r="O23" s="370"/>
    </row>
    <row r="24" spans="1:15" ht="15.75">
      <c r="A24" s="615"/>
      <c r="B24" s="652"/>
      <c r="C24" s="652"/>
      <c r="D24" s="653"/>
      <c r="E24" s="652"/>
      <c r="F24" s="652"/>
      <c r="G24" s="654"/>
      <c r="H24" s="655"/>
      <c r="I24" s="656"/>
      <c r="J24" s="85"/>
      <c r="K24" s="85"/>
      <c r="L24" s="85">
        <v>300000</v>
      </c>
      <c r="M24" s="114"/>
      <c r="N24" s="665"/>
      <c r="O24" s="370"/>
    </row>
    <row r="25" spans="1:15" ht="15.75">
      <c r="A25" s="616"/>
      <c r="B25" s="657"/>
      <c r="C25" s="657"/>
      <c r="D25" s="658"/>
      <c r="E25" s="657"/>
      <c r="F25" s="657"/>
      <c r="G25" s="659"/>
      <c r="H25" s="659"/>
      <c r="I25" s="660"/>
      <c r="J25" s="661"/>
      <c r="K25" s="661"/>
      <c r="L25" s="661"/>
      <c r="M25" s="662"/>
      <c r="N25" s="662"/>
      <c r="O25" s="409"/>
    </row>
    <row r="26" spans="1:15" ht="15.75">
      <c r="A26" s="613"/>
      <c r="B26" s="643"/>
      <c r="C26" s="643"/>
      <c r="D26" s="644" t="s">
        <v>774</v>
      </c>
      <c r="E26" s="643"/>
      <c r="F26" s="643"/>
      <c r="G26" s="645"/>
      <c r="H26" s="646"/>
      <c r="I26" s="647"/>
      <c r="J26" s="404"/>
      <c r="K26" s="404"/>
      <c r="L26" s="404"/>
      <c r="M26" s="114"/>
      <c r="N26" s="418"/>
      <c r="O26" s="370"/>
    </row>
    <row r="27" spans="1:15" ht="15.75">
      <c r="A27" s="614">
        <v>3</v>
      </c>
      <c r="B27" s="366">
        <v>600</v>
      </c>
      <c r="C27" s="366">
        <v>60014</v>
      </c>
      <c r="D27" s="648" t="s">
        <v>775</v>
      </c>
      <c r="E27" s="366" t="s">
        <v>608</v>
      </c>
      <c r="F27" s="366" t="s">
        <v>619</v>
      </c>
      <c r="G27" s="649">
        <f>J27+L27+M27+N27</f>
        <v>6908603</v>
      </c>
      <c r="H27" s="1056"/>
      <c r="I27" s="1052"/>
      <c r="J27" s="114">
        <v>5527</v>
      </c>
      <c r="K27" s="114"/>
      <c r="L27" s="114">
        <v>327527</v>
      </c>
      <c r="M27" s="666">
        <v>610465</v>
      </c>
      <c r="N27" s="418">
        <v>5965084</v>
      </c>
      <c r="O27" s="370"/>
    </row>
    <row r="28" spans="1:15" ht="15.75">
      <c r="A28" s="614"/>
      <c r="B28" s="366"/>
      <c r="C28" s="366"/>
      <c r="D28" s="648" t="s">
        <v>776</v>
      </c>
      <c r="E28" s="366" t="s">
        <v>610</v>
      </c>
      <c r="F28" s="366"/>
      <c r="G28" s="649"/>
      <c r="H28" s="650"/>
      <c r="I28" s="664"/>
      <c r="J28" s="114"/>
      <c r="K28" s="114"/>
      <c r="L28" s="651" t="s">
        <v>773</v>
      </c>
      <c r="M28" s="114"/>
      <c r="N28" s="418"/>
      <c r="O28" s="370"/>
    </row>
    <row r="29" spans="1:15" ht="15.75">
      <c r="A29" s="615"/>
      <c r="B29" s="652"/>
      <c r="C29" s="652"/>
      <c r="D29" s="653" t="s">
        <v>777</v>
      </c>
      <c r="E29" s="652"/>
      <c r="F29" s="652"/>
      <c r="G29" s="667"/>
      <c r="H29" s="668"/>
      <c r="I29" s="669"/>
      <c r="J29" s="670"/>
      <c r="K29" s="670"/>
      <c r="L29" s="85">
        <v>11000</v>
      </c>
      <c r="M29" s="85"/>
      <c r="N29" s="418"/>
      <c r="O29" s="370"/>
    </row>
    <row r="30" spans="1:15" ht="15.75">
      <c r="A30" s="616"/>
      <c r="B30" s="657"/>
      <c r="C30" s="657"/>
      <c r="D30" s="658"/>
      <c r="E30" s="657"/>
      <c r="F30" s="657"/>
      <c r="G30" s="659"/>
      <c r="H30" s="659"/>
      <c r="I30" s="660"/>
      <c r="J30" s="661"/>
      <c r="K30" s="661"/>
      <c r="L30" s="661"/>
      <c r="M30" s="416"/>
      <c r="N30" s="671"/>
      <c r="O30" s="409"/>
    </row>
    <row r="31" spans="1:15" ht="15.75">
      <c r="A31" s="613"/>
      <c r="B31" s="643"/>
      <c r="C31" s="643"/>
      <c r="D31" s="644"/>
      <c r="E31" s="643"/>
      <c r="F31" s="643"/>
      <c r="G31" s="645"/>
      <c r="H31" s="646"/>
      <c r="I31" s="647"/>
      <c r="J31" s="404"/>
      <c r="K31" s="404"/>
      <c r="L31" s="404"/>
      <c r="M31" s="404"/>
      <c r="N31" s="418"/>
      <c r="O31" s="370"/>
    </row>
    <row r="32" spans="1:15" ht="15.75">
      <c r="A32" s="614">
        <v>4</v>
      </c>
      <c r="B32" s="366">
        <v>600</v>
      </c>
      <c r="C32" s="366">
        <v>60014</v>
      </c>
      <c r="D32" s="648" t="s">
        <v>622</v>
      </c>
      <c r="E32" s="366" t="s">
        <v>608</v>
      </c>
      <c r="F32" s="366" t="s">
        <v>615</v>
      </c>
      <c r="G32" s="649">
        <f>H32+J32+M32</f>
        <v>1214781</v>
      </c>
      <c r="H32" s="1056">
        <v>12800</v>
      </c>
      <c r="I32" s="1049"/>
      <c r="J32" s="114">
        <v>500</v>
      </c>
      <c r="K32" s="114"/>
      <c r="L32" s="114"/>
      <c r="M32" s="114">
        <v>1201481</v>
      </c>
      <c r="N32" s="418"/>
      <c r="O32" s="370"/>
    </row>
    <row r="33" spans="1:15" ht="15.75">
      <c r="A33" s="614"/>
      <c r="B33" s="366"/>
      <c r="C33" s="366"/>
      <c r="D33" s="648"/>
      <c r="E33" s="366" t="s">
        <v>610</v>
      </c>
      <c r="F33" s="366"/>
      <c r="G33" s="649"/>
      <c r="H33" s="650"/>
      <c r="I33" s="664"/>
      <c r="J33" s="114"/>
      <c r="K33" s="114"/>
      <c r="L33" s="114"/>
      <c r="M33" s="114"/>
      <c r="N33" s="418"/>
      <c r="O33" s="370"/>
    </row>
    <row r="34" spans="1:15" ht="15.75">
      <c r="A34" s="615"/>
      <c r="B34" s="652"/>
      <c r="C34" s="652"/>
      <c r="D34" s="653"/>
      <c r="E34" s="652"/>
      <c r="F34" s="652"/>
      <c r="G34" s="654"/>
      <c r="H34" s="655"/>
      <c r="I34" s="656"/>
      <c r="J34" s="85"/>
      <c r="K34" s="85"/>
      <c r="L34" s="85"/>
      <c r="M34" s="85"/>
      <c r="N34" s="418"/>
      <c r="O34" s="370"/>
    </row>
    <row r="35" spans="1:15" ht="15.75">
      <c r="A35" s="617"/>
      <c r="B35" s="672"/>
      <c r="C35" s="672"/>
      <c r="D35" s="673"/>
      <c r="E35" s="672"/>
      <c r="F35" s="672"/>
      <c r="G35" s="674"/>
      <c r="H35" s="674"/>
      <c r="I35" s="675"/>
      <c r="J35" s="676"/>
      <c r="K35" s="676"/>
      <c r="L35" s="676"/>
      <c r="M35" s="442"/>
      <c r="N35" s="671"/>
      <c r="O35" s="409"/>
    </row>
    <row r="36" spans="1:15" ht="15.75">
      <c r="A36" s="613"/>
      <c r="B36" s="643"/>
      <c r="C36" s="643"/>
      <c r="D36" s="644"/>
      <c r="E36" s="643"/>
      <c r="F36" s="643"/>
      <c r="G36" s="645"/>
      <c r="H36" s="646"/>
      <c r="I36" s="647"/>
      <c r="J36" s="404"/>
      <c r="K36" s="404"/>
      <c r="L36" s="404"/>
      <c r="M36" s="404"/>
      <c r="N36" s="432"/>
      <c r="O36" s="370"/>
    </row>
    <row r="37" spans="1:15" ht="15.75">
      <c r="A37" s="614">
        <v>5</v>
      </c>
      <c r="B37" s="366">
        <v>600</v>
      </c>
      <c r="C37" s="366">
        <v>60014</v>
      </c>
      <c r="D37" s="648" t="s">
        <v>623</v>
      </c>
      <c r="E37" s="366" t="s">
        <v>608</v>
      </c>
      <c r="F37" s="366" t="s">
        <v>625</v>
      </c>
      <c r="G37" s="649">
        <f>H37+J37+L37+M37</f>
        <v>6963000</v>
      </c>
      <c r="H37" s="1056">
        <v>2209000</v>
      </c>
      <c r="I37" s="1052"/>
      <c r="J37" s="114">
        <v>163000</v>
      </c>
      <c r="K37" s="114"/>
      <c r="L37" s="114">
        <v>1000000</v>
      </c>
      <c r="M37" s="114">
        <v>3591000</v>
      </c>
      <c r="N37" s="418"/>
      <c r="O37" s="370"/>
    </row>
    <row r="38" spans="1:15" ht="15.75">
      <c r="A38" s="614"/>
      <c r="B38" s="366"/>
      <c r="C38" s="366"/>
      <c r="D38" s="648" t="s">
        <v>624</v>
      </c>
      <c r="E38" s="366" t="s">
        <v>610</v>
      </c>
      <c r="F38" s="366"/>
      <c r="G38" s="677"/>
      <c r="H38" s="678"/>
      <c r="I38" s="663"/>
      <c r="J38" s="679"/>
      <c r="K38" s="679"/>
      <c r="L38" s="677" t="s">
        <v>612</v>
      </c>
      <c r="M38" s="114"/>
      <c r="N38" s="418"/>
      <c r="O38" s="370"/>
    </row>
    <row r="39" spans="1:15" ht="15.75">
      <c r="A39" s="615"/>
      <c r="B39" s="652"/>
      <c r="C39" s="652"/>
      <c r="D39" s="653"/>
      <c r="E39" s="652"/>
      <c r="F39" s="652"/>
      <c r="G39" s="667"/>
      <c r="H39" s="668"/>
      <c r="I39" s="669"/>
      <c r="J39" s="670"/>
      <c r="K39" s="670"/>
      <c r="L39" s="85">
        <v>300000</v>
      </c>
      <c r="M39" s="85"/>
      <c r="N39" s="443"/>
      <c r="O39" s="370"/>
    </row>
    <row r="40" spans="1:15" ht="15.75">
      <c r="A40" s="617"/>
      <c r="B40" s="672"/>
      <c r="C40" s="672"/>
      <c r="D40" s="673"/>
      <c r="E40" s="672"/>
      <c r="F40" s="672"/>
      <c r="G40" s="674"/>
      <c r="H40" s="674"/>
      <c r="I40" s="675"/>
      <c r="J40" s="676"/>
      <c r="K40" s="676"/>
      <c r="L40" s="676"/>
      <c r="M40" s="442"/>
      <c r="N40" s="416"/>
      <c r="O40" s="409"/>
    </row>
    <row r="41" spans="1:15" ht="15.75">
      <c r="A41" s="613"/>
      <c r="B41" s="643"/>
      <c r="C41" s="643"/>
      <c r="D41" s="680"/>
      <c r="E41" s="643"/>
      <c r="F41" s="643"/>
      <c r="G41" s="681"/>
      <c r="H41" s="682"/>
      <c r="I41" s="683"/>
      <c r="J41" s="684"/>
      <c r="K41" s="684"/>
      <c r="L41" s="684"/>
      <c r="M41" s="404"/>
      <c r="N41" s="432"/>
      <c r="O41" s="370"/>
    </row>
    <row r="42" spans="1:15" ht="15.75">
      <c r="A42" s="614">
        <v>6</v>
      </c>
      <c r="B42" s="366">
        <v>600</v>
      </c>
      <c r="C42" s="366">
        <v>60014</v>
      </c>
      <c r="D42" s="685" t="s">
        <v>627</v>
      </c>
      <c r="E42" s="366" t="s">
        <v>608</v>
      </c>
      <c r="F42" s="366" t="s">
        <v>629</v>
      </c>
      <c r="G42" s="649">
        <f>H42+J42+L42+M42</f>
        <v>2726464</v>
      </c>
      <c r="H42" s="1056">
        <v>2149464</v>
      </c>
      <c r="I42" s="1049"/>
      <c r="J42" s="114">
        <v>178000</v>
      </c>
      <c r="K42" s="114"/>
      <c r="L42" s="114">
        <v>399000</v>
      </c>
      <c r="M42" s="114"/>
      <c r="N42" s="418"/>
      <c r="O42" s="370"/>
    </row>
    <row r="43" spans="1:15" ht="15.75">
      <c r="A43" s="614"/>
      <c r="B43" s="366"/>
      <c r="C43" s="366"/>
      <c r="D43" s="685" t="s">
        <v>628</v>
      </c>
      <c r="E43" s="366" t="s">
        <v>610</v>
      </c>
      <c r="F43" s="366"/>
      <c r="G43" s="677"/>
      <c r="H43" s="678"/>
      <c r="I43" s="663"/>
      <c r="J43" s="679"/>
      <c r="K43" s="679"/>
      <c r="L43" s="677" t="s">
        <v>612</v>
      </c>
      <c r="M43" s="114"/>
      <c r="N43" s="418"/>
      <c r="O43" s="370"/>
    </row>
    <row r="44" spans="1:15" ht="15.75">
      <c r="A44" s="615"/>
      <c r="B44" s="652"/>
      <c r="C44" s="652"/>
      <c r="D44" s="686" t="s">
        <v>630</v>
      </c>
      <c r="E44" s="652"/>
      <c r="F44" s="652"/>
      <c r="G44" s="667"/>
      <c r="H44" s="668"/>
      <c r="I44" s="669"/>
      <c r="J44" s="670"/>
      <c r="K44" s="670"/>
      <c r="L44" s="85">
        <v>299000</v>
      </c>
      <c r="M44" s="85"/>
      <c r="N44" s="443"/>
      <c r="O44" s="370"/>
    </row>
    <row r="45" spans="1:15" ht="15.75">
      <c r="A45" s="618"/>
      <c r="B45" s="672"/>
      <c r="C45" s="672"/>
      <c r="D45" s="687"/>
      <c r="E45" s="672"/>
      <c r="F45" s="672"/>
      <c r="G45" s="674"/>
      <c r="H45" s="674"/>
      <c r="I45" s="675"/>
      <c r="J45" s="676"/>
      <c r="K45" s="676"/>
      <c r="L45" s="676"/>
      <c r="M45" s="442"/>
      <c r="N45" s="671"/>
      <c r="O45" s="409"/>
    </row>
    <row r="46" spans="1:15" ht="15.75">
      <c r="A46" s="613"/>
      <c r="B46" s="643"/>
      <c r="C46" s="643"/>
      <c r="D46" s="680"/>
      <c r="E46" s="643"/>
      <c r="F46" s="643"/>
      <c r="G46" s="681"/>
      <c r="H46" s="682"/>
      <c r="I46" s="683"/>
      <c r="J46" s="684"/>
      <c r="K46" s="684"/>
      <c r="L46" s="684"/>
      <c r="M46" s="404"/>
      <c r="N46" s="432"/>
      <c r="O46" s="370"/>
    </row>
    <row r="47" spans="1:15" ht="15.75">
      <c r="A47" s="614">
        <v>7</v>
      </c>
      <c r="B47" s="366">
        <v>600</v>
      </c>
      <c r="C47" s="366">
        <v>60014</v>
      </c>
      <c r="D47" s="685" t="s">
        <v>778</v>
      </c>
      <c r="E47" s="366" t="s">
        <v>608</v>
      </c>
      <c r="F47" s="366" t="s">
        <v>615</v>
      </c>
      <c r="G47" s="649">
        <f>H47+J47+L47+M47</f>
        <v>4029420</v>
      </c>
      <c r="H47" s="1056">
        <v>472855</v>
      </c>
      <c r="I47" s="1049"/>
      <c r="J47" s="114">
        <v>82500</v>
      </c>
      <c r="K47" s="114"/>
      <c r="L47" s="114">
        <v>625000</v>
      </c>
      <c r="M47" s="114">
        <v>2849065</v>
      </c>
      <c r="N47" s="665"/>
      <c r="O47" s="370"/>
    </row>
    <row r="48" spans="1:15" ht="15.75">
      <c r="A48" s="614"/>
      <c r="B48" s="366"/>
      <c r="C48" s="366"/>
      <c r="D48" s="685" t="s">
        <v>779</v>
      </c>
      <c r="E48" s="366" t="s">
        <v>610</v>
      </c>
      <c r="F48" s="366"/>
      <c r="G48" s="677"/>
      <c r="H48" s="678"/>
      <c r="I48" s="663"/>
      <c r="J48" s="679"/>
      <c r="K48" s="679"/>
      <c r="L48" s="677" t="s">
        <v>612</v>
      </c>
      <c r="M48" s="679"/>
      <c r="N48" s="665"/>
      <c r="O48" s="370"/>
    </row>
    <row r="49" spans="1:15" ht="15.75">
      <c r="A49" s="615"/>
      <c r="B49" s="652"/>
      <c r="C49" s="652"/>
      <c r="D49" s="686"/>
      <c r="E49" s="652"/>
      <c r="F49" s="652"/>
      <c r="G49" s="667"/>
      <c r="H49" s="668"/>
      <c r="I49" s="669"/>
      <c r="J49" s="670"/>
      <c r="K49" s="670"/>
      <c r="L49" s="85">
        <v>510000</v>
      </c>
      <c r="M49" s="670"/>
      <c r="N49" s="665"/>
      <c r="O49" s="370"/>
    </row>
    <row r="50" spans="1:15" ht="15.75">
      <c r="A50" s="618"/>
      <c r="B50" s="672"/>
      <c r="C50" s="672"/>
      <c r="D50" s="687"/>
      <c r="E50" s="672"/>
      <c r="F50" s="672"/>
      <c r="G50" s="674"/>
      <c r="H50" s="674"/>
      <c r="I50" s="675"/>
      <c r="J50" s="676"/>
      <c r="K50" s="676"/>
      <c r="L50" s="676"/>
      <c r="M50" s="676"/>
      <c r="N50" s="662"/>
      <c r="O50" s="409"/>
    </row>
    <row r="51" spans="1:15" ht="15.75">
      <c r="A51" s="613"/>
      <c r="B51" s="643"/>
      <c r="C51" s="643"/>
      <c r="D51" s="685"/>
      <c r="E51" s="643"/>
      <c r="F51" s="643"/>
      <c r="G51" s="645"/>
      <c r="H51" s="646"/>
      <c r="I51" s="647"/>
      <c r="J51" s="404"/>
      <c r="K51" s="404"/>
      <c r="L51" s="404"/>
      <c r="M51" s="404"/>
      <c r="N51" s="418"/>
      <c r="O51" s="370"/>
    </row>
    <row r="52" spans="1:15" ht="15.75">
      <c r="A52" s="614">
        <v>8</v>
      </c>
      <c r="B52" s="366">
        <v>600</v>
      </c>
      <c r="C52" s="366">
        <v>60014</v>
      </c>
      <c r="D52" s="685" t="s">
        <v>780</v>
      </c>
      <c r="E52" s="366" t="s">
        <v>608</v>
      </c>
      <c r="F52" s="366" t="s">
        <v>619</v>
      </c>
      <c r="G52" s="649">
        <f>J52+L52+M52+N52</f>
        <v>3387492</v>
      </c>
      <c r="H52" s="1056"/>
      <c r="I52" s="1049"/>
      <c r="J52" s="114">
        <v>297492</v>
      </c>
      <c r="K52" s="114"/>
      <c r="L52" s="114">
        <v>660000</v>
      </c>
      <c r="M52" s="114">
        <v>1215000</v>
      </c>
      <c r="N52" s="418">
        <v>1215000</v>
      </c>
      <c r="O52" s="370"/>
    </row>
    <row r="53" spans="1:15" ht="15.75">
      <c r="A53" s="614"/>
      <c r="B53" s="366"/>
      <c r="C53" s="366"/>
      <c r="D53" s="685" t="s">
        <v>781</v>
      </c>
      <c r="E53" s="366" t="s">
        <v>610</v>
      </c>
      <c r="F53" s="366"/>
      <c r="G53" s="649"/>
      <c r="H53" s="650"/>
      <c r="I53" s="664"/>
      <c r="J53" s="114"/>
      <c r="K53" s="114"/>
      <c r="L53" s="649"/>
      <c r="M53" s="114"/>
      <c r="N53" s="418"/>
      <c r="O53" s="370"/>
    </row>
    <row r="54" spans="1:15" ht="15.75">
      <c r="A54" s="615"/>
      <c r="B54" s="652"/>
      <c r="C54" s="652"/>
      <c r="D54" s="686"/>
      <c r="E54" s="652"/>
      <c r="F54" s="652"/>
      <c r="G54" s="654"/>
      <c r="H54" s="655"/>
      <c r="I54" s="656"/>
      <c r="J54" s="85"/>
      <c r="K54" s="85"/>
      <c r="L54" s="85"/>
      <c r="M54" s="85"/>
      <c r="N54" s="665"/>
      <c r="O54" s="370"/>
    </row>
    <row r="55" spans="1:15" ht="15.75">
      <c r="A55" s="618"/>
      <c r="B55" s="672"/>
      <c r="C55" s="672"/>
      <c r="D55" s="687"/>
      <c r="E55" s="672"/>
      <c r="F55" s="672"/>
      <c r="G55" s="674"/>
      <c r="H55" s="674"/>
      <c r="I55" s="675"/>
      <c r="J55" s="676"/>
      <c r="K55" s="676"/>
      <c r="L55" s="676"/>
      <c r="M55" s="676"/>
      <c r="N55" s="662"/>
      <c r="O55" s="409"/>
    </row>
    <row r="56" spans="1:15" ht="15.75">
      <c r="A56" s="613"/>
      <c r="B56" s="643"/>
      <c r="C56" s="643"/>
      <c r="D56" s="680"/>
      <c r="E56" s="643"/>
      <c r="F56" s="643"/>
      <c r="G56" s="645"/>
      <c r="H56" s="646"/>
      <c r="I56" s="647"/>
      <c r="J56" s="404"/>
      <c r="K56" s="404"/>
      <c r="L56" s="404"/>
      <c r="M56" s="404"/>
      <c r="N56" s="418"/>
      <c r="O56" s="370"/>
    </row>
    <row r="57" spans="1:15" ht="15.75">
      <c r="A57" s="614">
        <v>9</v>
      </c>
      <c r="B57" s="366">
        <v>600</v>
      </c>
      <c r="C57" s="366">
        <v>60014</v>
      </c>
      <c r="D57" s="685" t="s">
        <v>636</v>
      </c>
      <c r="E57" s="366" t="s">
        <v>608</v>
      </c>
      <c r="F57" s="366" t="s">
        <v>615</v>
      </c>
      <c r="G57" s="649">
        <f>H57+J57+M57</f>
        <v>3503267</v>
      </c>
      <c r="H57" s="1056">
        <v>449245</v>
      </c>
      <c r="I57" s="1049"/>
      <c r="J57" s="114">
        <v>17700</v>
      </c>
      <c r="K57" s="114"/>
      <c r="L57" s="114"/>
      <c r="M57" s="114">
        <v>3036322</v>
      </c>
      <c r="N57" s="418"/>
      <c r="O57" s="370"/>
    </row>
    <row r="58" spans="1:15" ht="15.75">
      <c r="A58" s="614"/>
      <c r="B58" s="366"/>
      <c r="C58" s="366"/>
      <c r="D58" s="685"/>
      <c r="E58" s="366" t="s">
        <v>610</v>
      </c>
      <c r="F58" s="366"/>
      <c r="G58" s="649"/>
      <c r="H58" s="650"/>
      <c r="I58" s="664"/>
      <c r="J58" s="114"/>
      <c r="K58" s="114"/>
      <c r="L58" s="649"/>
      <c r="M58" s="114"/>
      <c r="N58" s="418"/>
      <c r="O58" s="370"/>
    </row>
    <row r="59" spans="1:15" ht="15.75">
      <c r="A59" s="615"/>
      <c r="B59" s="652"/>
      <c r="C59" s="652"/>
      <c r="D59" s="686"/>
      <c r="E59" s="652"/>
      <c r="F59" s="652"/>
      <c r="G59" s="667"/>
      <c r="H59" s="668"/>
      <c r="I59" s="669"/>
      <c r="J59" s="670"/>
      <c r="K59" s="670"/>
      <c r="L59" s="85"/>
      <c r="M59" s="670"/>
      <c r="N59" s="688"/>
      <c r="O59" s="370"/>
    </row>
    <row r="60" spans="1:15" ht="15.75">
      <c r="A60" s="619"/>
      <c r="B60" s="1063"/>
      <c r="C60" s="1058"/>
      <c r="D60" s="1058"/>
      <c r="E60" s="1058"/>
      <c r="F60" s="1058"/>
      <c r="G60" s="1058"/>
      <c r="H60" s="1058"/>
      <c r="I60" s="1058"/>
      <c r="J60" s="1058"/>
      <c r="K60" s="1058"/>
      <c r="L60" s="1058"/>
      <c r="M60" s="1058"/>
      <c r="N60" s="1058"/>
      <c r="O60" s="409"/>
    </row>
    <row r="61" spans="1:15" ht="15.75">
      <c r="A61" s="613"/>
      <c r="B61" s="643"/>
      <c r="C61" s="643"/>
      <c r="D61" s="680" t="s">
        <v>782</v>
      </c>
      <c r="E61" s="643"/>
      <c r="F61" s="643"/>
      <c r="G61" s="645"/>
      <c r="H61" s="646"/>
      <c r="I61" s="647"/>
      <c r="J61" s="404"/>
      <c r="K61" s="404"/>
      <c r="L61" s="404"/>
      <c r="M61" s="404"/>
      <c r="N61" s="432"/>
      <c r="O61" s="114"/>
    </row>
    <row r="62" spans="1:15" ht="15.75">
      <c r="A62" s="614">
        <v>10</v>
      </c>
      <c r="B62" s="366">
        <v>600</v>
      </c>
      <c r="C62" s="366">
        <v>60014</v>
      </c>
      <c r="D62" s="685" t="s">
        <v>783</v>
      </c>
      <c r="E62" s="366" t="s">
        <v>608</v>
      </c>
      <c r="F62" s="366" t="s">
        <v>639</v>
      </c>
      <c r="G62" s="649">
        <f>H62+J62+M62+N62+O62</f>
        <v>3703520</v>
      </c>
      <c r="H62" s="1056">
        <v>1000</v>
      </c>
      <c r="I62" s="1052"/>
      <c r="J62" s="114">
        <v>202520</v>
      </c>
      <c r="K62" s="114"/>
      <c r="L62" s="114"/>
      <c r="M62" s="114">
        <v>700000</v>
      </c>
      <c r="N62" s="418">
        <v>700000</v>
      </c>
      <c r="O62" s="114">
        <v>2100000</v>
      </c>
    </row>
    <row r="63" spans="1:15" ht="15.75">
      <c r="A63" s="614"/>
      <c r="B63" s="366"/>
      <c r="C63" s="366"/>
      <c r="D63" s="685" t="s">
        <v>784</v>
      </c>
      <c r="E63" s="366" t="s">
        <v>610</v>
      </c>
      <c r="F63" s="366"/>
      <c r="G63" s="649"/>
      <c r="H63" s="650"/>
      <c r="I63" s="664"/>
      <c r="J63" s="114"/>
      <c r="K63" s="114"/>
      <c r="L63" s="649"/>
      <c r="M63" s="114"/>
      <c r="N63" s="418"/>
      <c r="O63" s="114"/>
    </row>
    <row r="64" spans="1:15" ht="15.75">
      <c r="A64" s="615"/>
      <c r="B64" s="652"/>
      <c r="C64" s="652"/>
      <c r="D64" s="686"/>
      <c r="E64" s="652"/>
      <c r="F64" s="652"/>
      <c r="G64" s="654"/>
      <c r="H64" s="655"/>
      <c r="I64" s="656"/>
      <c r="J64" s="85"/>
      <c r="K64" s="85"/>
      <c r="L64" s="85"/>
      <c r="M64" s="85"/>
      <c r="N64" s="443"/>
      <c r="O64" s="114"/>
    </row>
    <row r="65" spans="1:15" ht="15.75">
      <c r="A65" s="1057"/>
      <c r="B65" s="1058"/>
      <c r="C65" s="1058"/>
      <c r="D65" s="1058"/>
      <c r="E65" s="1058"/>
      <c r="F65" s="1058"/>
      <c r="G65" s="1058"/>
      <c r="H65" s="1058"/>
      <c r="I65" s="1058"/>
      <c r="J65" s="1058"/>
      <c r="K65" s="1058"/>
      <c r="L65" s="1058"/>
      <c r="M65" s="1058"/>
      <c r="N65" s="1058"/>
      <c r="O65" s="46"/>
    </row>
    <row r="66" spans="1:15" ht="15.75">
      <c r="A66" s="613"/>
      <c r="B66" s="643"/>
      <c r="C66" s="643"/>
      <c r="D66" s="680" t="s">
        <v>782</v>
      </c>
      <c r="E66" s="643"/>
      <c r="F66" s="643"/>
      <c r="G66" s="645"/>
      <c r="H66" s="646"/>
      <c r="I66" s="647"/>
      <c r="J66" s="404"/>
      <c r="K66" s="404"/>
      <c r="L66" s="404"/>
      <c r="M66" s="404"/>
      <c r="N66" s="432"/>
      <c r="O66" s="114"/>
    </row>
    <row r="67" spans="1:15" ht="15.75">
      <c r="A67" s="614">
        <v>11</v>
      </c>
      <c r="B67" s="366">
        <v>600</v>
      </c>
      <c r="C67" s="366">
        <v>60014</v>
      </c>
      <c r="D67" s="685" t="s">
        <v>783</v>
      </c>
      <c r="E67" s="366" t="s">
        <v>608</v>
      </c>
      <c r="F67" s="366" t="s">
        <v>639</v>
      </c>
      <c r="G67" s="649">
        <f>H67+J67+L67+M67+N67+O67</f>
        <v>3699006</v>
      </c>
      <c r="H67" s="1056">
        <v>1000</v>
      </c>
      <c r="I67" s="1052"/>
      <c r="J67" s="114">
        <v>198006</v>
      </c>
      <c r="K67" s="114"/>
      <c r="L67" s="114"/>
      <c r="M67" s="114">
        <v>700000</v>
      </c>
      <c r="N67" s="418">
        <v>700000</v>
      </c>
      <c r="O67" s="114">
        <v>2100000</v>
      </c>
    </row>
    <row r="68" spans="1:15" ht="15.75">
      <c r="A68" s="614"/>
      <c r="B68" s="366"/>
      <c r="C68" s="366"/>
      <c r="D68" s="685" t="s">
        <v>785</v>
      </c>
      <c r="E68" s="366" t="s">
        <v>610</v>
      </c>
      <c r="F68" s="366"/>
      <c r="G68" s="649"/>
      <c r="H68" s="650"/>
      <c r="I68" s="664"/>
      <c r="J68" s="114"/>
      <c r="K68" s="114"/>
      <c r="L68" s="114"/>
      <c r="M68" s="114"/>
      <c r="N68" s="418"/>
      <c r="O68" s="114"/>
    </row>
    <row r="69" spans="1:15" ht="15.75">
      <c r="A69" s="615"/>
      <c r="B69" s="652"/>
      <c r="C69" s="652"/>
      <c r="D69" s="686"/>
      <c r="E69" s="652"/>
      <c r="F69" s="652"/>
      <c r="G69" s="654"/>
      <c r="H69" s="655"/>
      <c r="I69" s="656"/>
      <c r="J69" s="85"/>
      <c r="K69" s="85"/>
      <c r="L69" s="85"/>
      <c r="M69" s="85"/>
      <c r="N69" s="443"/>
      <c r="O69" s="114"/>
    </row>
    <row r="70" spans="1:15" ht="15.75">
      <c r="A70" s="619"/>
      <c r="B70" s="1063"/>
      <c r="C70" s="1058"/>
      <c r="D70" s="1058"/>
      <c r="E70" s="1058"/>
      <c r="F70" s="1058"/>
      <c r="G70" s="1058"/>
      <c r="H70" s="1058"/>
      <c r="I70" s="1058"/>
      <c r="J70" s="1058"/>
      <c r="K70" s="1058"/>
      <c r="L70" s="1058"/>
      <c r="M70" s="1058"/>
      <c r="N70" s="1058"/>
      <c r="O70" s="46"/>
    </row>
    <row r="71" spans="1:15" ht="15.75">
      <c r="A71" s="613"/>
      <c r="B71" s="643"/>
      <c r="C71" s="643"/>
      <c r="D71" s="680"/>
      <c r="E71" s="643"/>
      <c r="F71" s="643"/>
      <c r="G71" s="645"/>
      <c r="H71" s="646"/>
      <c r="I71" s="647"/>
      <c r="J71" s="404"/>
      <c r="K71" s="404"/>
      <c r="L71" s="404"/>
      <c r="M71" s="404"/>
      <c r="N71" s="432"/>
      <c r="O71" s="114"/>
    </row>
    <row r="72" spans="1:15" ht="15.75">
      <c r="A72" s="614">
        <v>12</v>
      </c>
      <c r="B72" s="366">
        <v>600</v>
      </c>
      <c r="C72" s="366">
        <v>60014</v>
      </c>
      <c r="D72" s="685" t="s">
        <v>786</v>
      </c>
      <c r="E72" s="366" t="s">
        <v>608</v>
      </c>
      <c r="F72" s="366" t="s">
        <v>639</v>
      </c>
      <c r="G72" s="649">
        <f>H72+J72+M72+N72+O72</f>
        <v>6141056</v>
      </c>
      <c r="H72" s="1056">
        <v>1000</v>
      </c>
      <c r="I72" s="1052"/>
      <c r="J72" s="114">
        <v>140056</v>
      </c>
      <c r="K72" s="114"/>
      <c r="L72" s="114"/>
      <c r="M72" s="114">
        <v>1000000</v>
      </c>
      <c r="N72" s="418">
        <v>1000000</v>
      </c>
      <c r="O72" s="114">
        <v>4000000</v>
      </c>
    </row>
    <row r="73" spans="1:15" ht="15.75">
      <c r="A73" s="614"/>
      <c r="B73" s="366"/>
      <c r="C73" s="366"/>
      <c r="D73" s="685" t="s">
        <v>787</v>
      </c>
      <c r="E73" s="366" t="s">
        <v>610</v>
      </c>
      <c r="F73" s="366"/>
      <c r="G73" s="649"/>
      <c r="H73" s="650"/>
      <c r="I73" s="664"/>
      <c r="J73" s="114"/>
      <c r="K73" s="114"/>
      <c r="L73" s="649"/>
      <c r="M73" s="114"/>
      <c r="N73" s="418"/>
      <c r="O73" s="114"/>
    </row>
    <row r="74" spans="1:15" ht="15.75">
      <c r="A74" s="615"/>
      <c r="B74" s="652"/>
      <c r="C74" s="652"/>
      <c r="D74" s="686"/>
      <c r="E74" s="652"/>
      <c r="F74" s="652"/>
      <c r="G74" s="654"/>
      <c r="H74" s="655"/>
      <c r="I74" s="656"/>
      <c r="J74" s="85"/>
      <c r="K74" s="85"/>
      <c r="L74" s="85"/>
      <c r="M74" s="85"/>
      <c r="N74" s="443"/>
      <c r="O74" s="114"/>
    </row>
    <row r="75" spans="1:15" ht="15.75">
      <c r="A75" s="1057"/>
      <c r="B75" s="1058"/>
      <c r="C75" s="1058"/>
      <c r="D75" s="1058"/>
      <c r="E75" s="1058"/>
      <c r="F75" s="1058"/>
      <c r="G75" s="1058"/>
      <c r="H75" s="1058"/>
      <c r="I75" s="1058"/>
      <c r="J75" s="1058"/>
      <c r="K75" s="1058"/>
      <c r="L75" s="1058"/>
      <c r="M75" s="1058"/>
      <c r="N75" s="1058"/>
      <c r="O75" s="46"/>
    </row>
    <row r="76" spans="1:15" ht="17.25" customHeight="1">
      <c r="A76" s="1034" t="s">
        <v>788</v>
      </c>
      <c r="B76" s="1059"/>
      <c r="C76" s="1059"/>
      <c r="D76" s="1059"/>
      <c r="E76" s="1040" t="s">
        <v>789</v>
      </c>
      <c r="F76" s="1042" t="s">
        <v>666</v>
      </c>
      <c r="G76" s="1030">
        <f>G79+G83+G88+G92</f>
        <v>4650000</v>
      </c>
      <c r="H76" s="1026">
        <f>H79+H83+H88</f>
        <v>212219</v>
      </c>
      <c r="I76" s="1027"/>
      <c r="J76" s="1030">
        <f>J79+J83+J88+J92</f>
        <v>965000</v>
      </c>
      <c r="K76" s="620"/>
      <c r="L76" s="1030"/>
      <c r="M76" s="1030">
        <f>M79+M83+M88+M92</f>
        <v>2451733</v>
      </c>
      <c r="N76" s="1026">
        <f>N83</f>
        <v>1021048</v>
      </c>
      <c r="O76" s="1026">
        <f>O83</f>
        <v>0</v>
      </c>
    </row>
    <row r="77" spans="1:15" ht="29.25" customHeight="1">
      <c r="A77" s="1060"/>
      <c r="B77" s="1061"/>
      <c r="C77" s="1061"/>
      <c r="D77" s="1061"/>
      <c r="E77" s="1062"/>
      <c r="F77" s="1043"/>
      <c r="G77" s="1031"/>
      <c r="H77" s="1028"/>
      <c r="I77" s="1029"/>
      <c r="J77" s="1031"/>
      <c r="K77" s="621"/>
      <c r="L77" s="1031"/>
      <c r="M77" s="1031"/>
      <c r="N77" s="1028"/>
      <c r="O77" s="1028"/>
    </row>
    <row r="78" spans="1:15" ht="15.75">
      <c r="A78" s="622"/>
      <c r="B78" s="689"/>
      <c r="C78" s="689"/>
      <c r="D78" s="690" t="s">
        <v>655</v>
      </c>
      <c r="E78" s="691" t="s">
        <v>656</v>
      </c>
      <c r="F78" s="692"/>
      <c r="G78" s="693"/>
      <c r="H78" s="1022"/>
      <c r="I78" s="1023"/>
      <c r="J78" s="695"/>
      <c r="K78" s="695"/>
      <c r="L78" s="695"/>
      <c r="M78" s="695"/>
      <c r="N78" s="696"/>
      <c r="O78" s="114"/>
    </row>
    <row r="79" spans="1:15" ht="15.75">
      <c r="A79" s="622">
        <v>13</v>
      </c>
      <c r="B79" s="689">
        <v>700</v>
      </c>
      <c r="C79" s="689">
        <v>70005</v>
      </c>
      <c r="D79" s="690" t="s">
        <v>790</v>
      </c>
      <c r="E79" s="697" t="s">
        <v>663</v>
      </c>
      <c r="F79" s="692" t="s">
        <v>657</v>
      </c>
      <c r="G79" s="693">
        <f>H79+J79+M79</f>
        <v>2050000</v>
      </c>
      <c r="H79" s="1022">
        <v>198315</v>
      </c>
      <c r="I79" s="1023"/>
      <c r="J79" s="695">
        <v>420000</v>
      </c>
      <c r="K79" s="695"/>
      <c r="L79" s="695"/>
      <c r="M79" s="695">
        <v>1431685</v>
      </c>
      <c r="N79" s="696"/>
      <c r="O79" s="114"/>
    </row>
    <row r="80" spans="1:15" ht="15.75">
      <c r="A80" s="622"/>
      <c r="B80" s="689"/>
      <c r="C80" s="689"/>
      <c r="D80" s="690" t="s">
        <v>791</v>
      </c>
      <c r="E80" s="698" t="s">
        <v>660</v>
      </c>
      <c r="F80" s="692"/>
      <c r="G80" s="693"/>
      <c r="H80" s="1022"/>
      <c r="I80" s="1023"/>
      <c r="J80" s="695"/>
      <c r="K80" s="695"/>
      <c r="L80" s="695"/>
      <c r="M80" s="695"/>
      <c r="N80" s="696"/>
      <c r="O80" s="114"/>
    </row>
    <row r="81" spans="1:15" ht="15.75">
      <c r="A81" s="1053"/>
      <c r="B81" s="1054"/>
      <c r="C81" s="1054"/>
      <c r="D81" s="1054"/>
      <c r="E81" s="1055"/>
      <c r="F81" s="1054"/>
      <c r="G81" s="1054"/>
      <c r="H81" s="1054"/>
      <c r="I81" s="1054"/>
      <c r="J81" s="1054"/>
      <c r="K81" s="1054"/>
      <c r="L81" s="1054"/>
      <c r="M81" s="1054"/>
      <c r="N81" s="1054"/>
      <c r="O81" s="46"/>
    </row>
    <row r="82" spans="1:15" ht="15.75">
      <c r="A82" s="622"/>
      <c r="B82" s="689"/>
      <c r="C82" s="689"/>
      <c r="D82" s="700" t="s">
        <v>792</v>
      </c>
      <c r="E82" s="691" t="s">
        <v>656</v>
      </c>
      <c r="F82" s="692"/>
      <c r="G82" s="693"/>
      <c r="H82" s="1022"/>
      <c r="I82" s="1023"/>
      <c r="J82" s="695"/>
      <c r="K82" s="695"/>
      <c r="L82" s="695"/>
      <c r="M82" s="695"/>
      <c r="N82" s="696"/>
      <c r="O82" s="114"/>
    </row>
    <row r="83" spans="1:15" ht="15.75">
      <c r="A83" s="622">
        <v>14</v>
      </c>
      <c r="B83" s="689">
        <v>700</v>
      </c>
      <c r="C83" s="689">
        <v>70005</v>
      </c>
      <c r="D83" s="700" t="s">
        <v>793</v>
      </c>
      <c r="E83" s="697" t="s">
        <v>663</v>
      </c>
      <c r="F83" s="692" t="s">
        <v>666</v>
      </c>
      <c r="G83" s="693">
        <f>H83+J83+M83+N83</f>
        <v>1365000</v>
      </c>
      <c r="H83" s="1022">
        <v>11952</v>
      </c>
      <c r="I83" s="1023"/>
      <c r="J83" s="695">
        <v>115000</v>
      </c>
      <c r="K83" s="695"/>
      <c r="L83" s="695"/>
      <c r="M83" s="695">
        <v>217000</v>
      </c>
      <c r="N83" s="696">
        <v>1021048</v>
      </c>
      <c r="O83" s="114"/>
    </row>
    <row r="84" spans="1:15" ht="15.75">
      <c r="A84" s="622"/>
      <c r="B84" s="689"/>
      <c r="C84" s="689"/>
      <c r="D84" s="701" t="s">
        <v>668</v>
      </c>
      <c r="E84" s="702" t="s">
        <v>660</v>
      </c>
      <c r="F84" s="692"/>
      <c r="G84" s="693"/>
      <c r="H84" s="1022"/>
      <c r="I84" s="1023"/>
      <c r="J84" s="695"/>
      <c r="K84" s="695"/>
      <c r="L84" s="695"/>
      <c r="M84" s="695"/>
      <c r="N84" s="696"/>
      <c r="O84" s="114"/>
    </row>
    <row r="85" spans="1:15" ht="15.75">
      <c r="A85" s="623"/>
      <c r="B85" s="703"/>
      <c r="C85" s="703"/>
      <c r="D85" s="704"/>
      <c r="E85" s="703"/>
      <c r="F85" s="705"/>
      <c r="G85" s="706"/>
      <c r="H85" s="1044"/>
      <c r="I85" s="1050"/>
      <c r="J85" s="707"/>
      <c r="K85" s="707"/>
      <c r="L85" s="707"/>
      <c r="M85" s="707"/>
      <c r="N85" s="708"/>
      <c r="O85" s="114"/>
    </row>
    <row r="86" spans="1:15" ht="15.75">
      <c r="A86" s="624"/>
      <c r="B86" s="709"/>
      <c r="C86" s="709"/>
      <c r="D86" s="710"/>
      <c r="E86" s="709"/>
      <c r="F86" s="709"/>
      <c r="G86" s="711"/>
      <c r="H86" s="711"/>
      <c r="I86" s="699"/>
      <c r="J86" s="712"/>
      <c r="K86" s="712"/>
      <c r="L86" s="712"/>
      <c r="M86" s="712"/>
      <c r="N86" s="712"/>
      <c r="O86" s="46"/>
    </row>
    <row r="87" spans="1:15" ht="15.75">
      <c r="A87" s="625"/>
      <c r="B87" s="713"/>
      <c r="C87" s="713"/>
      <c r="D87" s="714" t="s">
        <v>792</v>
      </c>
      <c r="E87" s="691" t="s">
        <v>656</v>
      </c>
      <c r="F87" s="713"/>
      <c r="G87" s="715"/>
      <c r="H87" s="1020"/>
      <c r="I87" s="1051"/>
      <c r="J87" s="717"/>
      <c r="K87" s="717"/>
      <c r="L87" s="717"/>
      <c r="M87" s="717"/>
      <c r="N87" s="718"/>
      <c r="O87" s="114"/>
    </row>
    <row r="88" spans="1:15" ht="15.75">
      <c r="A88" s="622">
        <v>15</v>
      </c>
      <c r="B88" s="689">
        <v>700</v>
      </c>
      <c r="C88" s="689">
        <v>70005</v>
      </c>
      <c r="D88" s="719" t="s">
        <v>793</v>
      </c>
      <c r="E88" s="697" t="s">
        <v>663</v>
      </c>
      <c r="F88" s="689" t="s">
        <v>657</v>
      </c>
      <c r="G88" s="693">
        <f>H88+J88+M88+N88</f>
        <v>875000</v>
      </c>
      <c r="H88" s="1022">
        <v>1952</v>
      </c>
      <c r="I88" s="1052"/>
      <c r="J88" s="695">
        <v>230000</v>
      </c>
      <c r="K88" s="695"/>
      <c r="L88" s="695"/>
      <c r="M88" s="695">
        <v>643048</v>
      </c>
      <c r="N88" s="712"/>
      <c r="O88" s="114"/>
    </row>
    <row r="89" spans="1:15" ht="15.75">
      <c r="A89" s="623"/>
      <c r="B89" s="703"/>
      <c r="C89" s="703"/>
      <c r="D89" s="720" t="s">
        <v>794</v>
      </c>
      <c r="E89" s="698" t="s">
        <v>660</v>
      </c>
      <c r="F89" s="703"/>
      <c r="G89" s="706"/>
      <c r="H89" s="1044"/>
      <c r="I89" s="1045"/>
      <c r="J89" s="707"/>
      <c r="K89" s="707"/>
      <c r="L89" s="707"/>
      <c r="M89" s="707"/>
      <c r="N89" s="721"/>
      <c r="O89" s="85"/>
    </row>
    <row r="90" spans="1:15" ht="15.75">
      <c r="A90" s="624"/>
      <c r="B90" s="709"/>
      <c r="C90" s="709"/>
      <c r="D90" s="722"/>
      <c r="E90" s="723"/>
      <c r="F90" s="709"/>
      <c r="G90" s="711"/>
      <c r="H90" s="711"/>
      <c r="I90" s="660"/>
      <c r="J90" s="712"/>
      <c r="K90" s="712"/>
      <c r="L90" s="712"/>
      <c r="M90" s="724"/>
      <c r="N90" s="712"/>
      <c r="O90" s="114"/>
    </row>
    <row r="91" spans="1:15" ht="15.75">
      <c r="A91" s="625"/>
      <c r="B91" s="713"/>
      <c r="C91" s="713"/>
      <c r="D91" s="725" t="s">
        <v>795</v>
      </c>
      <c r="E91" s="726" t="s">
        <v>670</v>
      </c>
      <c r="F91" s="713"/>
      <c r="G91" s="727"/>
      <c r="H91" s="1046"/>
      <c r="I91" s="1047"/>
      <c r="J91" s="728"/>
      <c r="K91" s="728"/>
      <c r="L91" s="728"/>
      <c r="M91" s="728"/>
      <c r="N91" s="728"/>
      <c r="O91" s="404"/>
    </row>
    <row r="92" spans="1:15" ht="15.75">
      <c r="A92" s="622">
        <v>16</v>
      </c>
      <c r="B92" s="689">
        <v>700</v>
      </c>
      <c r="C92" s="689">
        <v>70005</v>
      </c>
      <c r="D92" s="729" t="s">
        <v>796</v>
      </c>
      <c r="E92" s="702" t="s">
        <v>663</v>
      </c>
      <c r="F92" s="689" t="s">
        <v>671</v>
      </c>
      <c r="G92" s="693">
        <f>H92+J92+M92</f>
        <v>360000</v>
      </c>
      <c r="H92" s="1048"/>
      <c r="I92" s="1049"/>
      <c r="J92" s="695">
        <v>200000</v>
      </c>
      <c r="K92" s="730"/>
      <c r="L92" s="730"/>
      <c r="M92" s="695">
        <v>160000</v>
      </c>
      <c r="N92" s="730"/>
      <c r="O92" s="114"/>
    </row>
    <row r="93" spans="1:15" ht="15.75">
      <c r="A93" s="623"/>
      <c r="B93" s="703"/>
      <c r="C93" s="703"/>
      <c r="D93" s="720" t="s">
        <v>797</v>
      </c>
      <c r="E93" s="698" t="s">
        <v>660</v>
      </c>
      <c r="F93" s="703"/>
      <c r="G93" s="706"/>
      <c r="H93" s="1044"/>
      <c r="I93" s="1045"/>
      <c r="J93" s="707"/>
      <c r="K93" s="707"/>
      <c r="L93" s="707"/>
      <c r="M93" s="707"/>
      <c r="N93" s="707"/>
      <c r="O93" s="85"/>
    </row>
    <row r="94" spans="1:15" ht="15.75">
      <c r="A94" s="624"/>
      <c r="B94" s="709"/>
      <c r="C94" s="709"/>
      <c r="D94" s="722"/>
      <c r="E94" s="723"/>
      <c r="F94" s="709"/>
      <c r="G94" s="711"/>
      <c r="H94" s="711"/>
      <c r="I94" s="660"/>
      <c r="J94" s="712"/>
      <c r="K94" s="712"/>
      <c r="L94" s="712"/>
      <c r="M94" s="724"/>
      <c r="N94" s="712"/>
      <c r="O94" s="85"/>
    </row>
    <row r="95" spans="1:15" ht="15.75">
      <c r="A95" s="624"/>
      <c r="B95" s="709"/>
      <c r="C95" s="709"/>
      <c r="D95" s="710"/>
      <c r="E95" s="709"/>
      <c r="F95" s="709"/>
      <c r="G95" s="711"/>
      <c r="H95" s="711"/>
      <c r="I95" s="699"/>
      <c r="J95" s="712"/>
      <c r="K95" s="712"/>
      <c r="L95" s="712"/>
      <c r="M95" s="724"/>
      <c r="N95" s="712"/>
      <c r="O95" s="85"/>
    </row>
    <row r="96" spans="1:15" ht="15.75">
      <c r="A96" s="1034" t="s">
        <v>798</v>
      </c>
      <c r="B96" s="1035"/>
      <c r="C96" s="1035"/>
      <c r="D96" s="1036"/>
      <c r="E96" s="1040" t="s">
        <v>112</v>
      </c>
      <c r="F96" s="1042" t="s">
        <v>725</v>
      </c>
      <c r="G96" s="1030">
        <f>G99</f>
        <v>250320959</v>
      </c>
      <c r="H96" s="1026">
        <f>H99</f>
        <v>239240959</v>
      </c>
      <c r="I96" s="1027"/>
      <c r="J96" s="1030">
        <f>J99</f>
        <v>255356</v>
      </c>
      <c r="K96" s="620"/>
      <c r="L96" s="1032">
        <v>7491034</v>
      </c>
      <c r="M96" s="1032">
        <f>M99</f>
        <v>3333610</v>
      </c>
      <c r="N96" s="1018"/>
      <c r="O96" s="114"/>
    </row>
    <row r="97" spans="1:15" ht="15.75">
      <c r="A97" s="1037"/>
      <c r="B97" s="1038"/>
      <c r="C97" s="1038"/>
      <c r="D97" s="1039"/>
      <c r="E97" s="1041"/>
      <c r="F97" s="1043"/>
      <c r="G97" s="1031"/>
      <c r="H97" s="1028"/>
      <c r="I97" s="1029"/>
      <c r="J97" s="1031"/>
      <c r="K97" s="621"/>
      <c r="L97" s="1033"/>
      <c r="M97" s="1033"/>
      <c r="N97" s="1019"/>
      <c r="O97" s="114"/>
    </row>
    <row r="98" spans="1:15" ht="15.75">
      <c r="A98" s="625"/>
      <c r="B98" s="713"/>
      <c r="C98" s="713"/>
      <c r="D98" s="731"/>
      <c r="E98" s="691" t="s">
        <v>656</v>
      </c>
      <c r="F98" s="713"/>
      <c r="G98" s="716"/>
      <c r="H98" s="1020"/>
      <c r="I98" s="1021"/>
      <c r="J98" s="732"/>
      <c r="K98" s="715"/>
      <c r="L98" s="404"/>
      <c r="M98" s="404"/>
      <c r="N98" s="733"/>
      <c r="O98" s="114"/>
    </row>
    <row r="99" spans="1:15" ht="15.75">
      <c r="A99" s="622">
        <v>18</v>
      </c>
      <c r="B99" s="689">
        <v>851</v>
      </c>
      <c r="C99" s="689">
        <v>85111</v>
      </c>
      <c r="D99" s="734" t="s">
        <v>799</v>
      </c>
      <c r="E99" s="697" t="s">
        <v>663</v>
      </c>
      <c r="F99" s="689" t="s">
        <v>725</v>
      </c>
      <c r="G99" s="694">
        <f>H99+J99+L99+M99</f>
        <v>250320959</v>
      </c>
      <c r="H99" s="1022">
        <v>239240959</v>
      </c>
      <c r="I99" s="1023"/>
      <c r="J99" s="735">
        <v>255356</v>
      </c>
      <c r="K99" s="693"/>
      <c r="L99" s="114">
        <v>7491034</v>
      </c>
      <c r="M99" s="114">
        <v>3333610</v>
      </c>
      <c r="N99" s="736"/>
      <c r="O99" s="114"/>
    </row>
    <row r="100" spans="1:15" ht="15.75">
      <c r="A100" s="626"/>
      <c r="B100" s="737"/>
      <c r="C100" s="737"/>
      <c r="D100" s="738"/>
      <c r="E100" s="698" t="s">
        <v>660</v>
      </c>
      <c r="F100" s="737"/>
      <c r="G100" s="739"/>
      <c r="H100" s="1024"/>
      <c r="I100" s="1025"/>
      <c r="J100" s="740"/>
      <c r="K100" s="741"/>
      <c r="L100" s="741"/>
      <c r="M100" s="741"/>
      <c r="N100" s="742"/>
      <c r="O100" s="114"/>
    </row>
    <row r="101" spans="1:15" ht="15.75">
      <c r="A101" s="627"/>
      <c r="B101" s="743"/>
      <c r="C101" s="743"/>
      <c r="D101" s="744"/>
      <c r="E101" s="745"/>
      <c r="F101" s="743"/>
      <c r="G101" s="746"/>
      <c r="H101" s="746"/>
      <c r="I101" s="747"/>
      <c r="J101" s="742"/>
      <c r="K101" s="742"/>
      <c r="L101" s="742"/>
      <c r="M101" s="740"/>
      <c r="N101" s="742"/>
      <c r="O101" s="114"/>
    </row>
    <row r="102" spans="1:15" ht="24.75" customHeight="1">
      <c r="A102" s="1008" t="s">
        <v>800</v>
      </c>
      <c r="B102" s="1009"/>
      <c r="C102" s="1009"/>
      <c r="D102" s="1010"/>
      <c r="E102" s="360"/>
      <c r="F102" s="360" t="str">
        <f>F104</f>
        <v>2008-2010</v>
      </c>
      <c r="G102" s="628">
        <f>G104</f>
        <v>1660000</v>
      </c>
      <c r="H102" s="629"/>
      <c r="I102" s="630"/>
      <c r="J102" s="631">
        <f>J104</f>
        <v>60000</v>
      </c>
      <c r="K102" s="631"/>
      <c r="L102" s="631"/>
      <c r="M102" s="631">
        <f>M104</f>
        <v>600000</v>
      </c>
      <c r="N102" s="631">
        <f>N104</f>
        <v>1000000</v>
      </c>
      <c r="O102" s="114"/>
    </row>
    <row r="103" spans="1:15" ht="15.75">
      <c r="A103" s="613"/>
      <c r="B103" s="643"/>
      <c r="C103" s="643"/>
      <c r="D103" s="748" t="s">
        <v>801</v>
      </c>
      <c r="E103" s="726" t="s">
        <v>656</v>
      </c>
      <c r="F103" s="643"/>
      <c r="G103" s="645"/>
      <c r="H103" s="646"/>
      <c r="I103" s="647"/>
      <c r="J103" s="404"/>
      <c r="K103" s="404"/>
      <c r="L103" s="404"/>
      <c r="M103" s="404"/>
      <c r="N103" s="404"/>
      <c r="O103" s="114"/>
    </row>
    <row r="104" spans="1:15" ht="15.75">
      <c r="A104" s="614">
        <v>19</v>
      </c>
      <c r="B104" s="366">
        <v>921</v>
      </c>
      <c r="C104" s="366">
        <v>92118</v>
      </c>
      <c r="D104" s="749" t="s">
        <v>802</v>
      </c>
      <c r="E104" s="702" t="s">
        <v>663</v>
      </c>
      <c r="F104" s="366" t="s">
        <v>619</v>
      </c>
      <c r="G104" s="649">
        <f>H104+J104+K104+L104+M104+N104</f>
        <v>1660000</v>
      </c>
      <c r="H104" s="650"/>
      <c r="I104" s="664"/>
      <c r="J104" s="114">
        <v>60000</v>
      </c>
      <c r="K104" s="114"/>
      <c r="L104" s="114"/>
      <c r="M104" s="114">
        <v>600000</v>
      </c>
      <c r="N104" s="114">
        <v>1000000</v>
      </c>
      <c r="O104" s="114"/>
    </row>
    <row r="105" spans="1:15" ht="15.75">
      <c r="A105" s="615"/>
      <c r="B105" s="652"/>
      <c r="C105" s="652"/>
      <c r="D105" s="750" t="s">
        <v>803</v>
      </c>
      <c r="E105" s="698" t="s">
        <v>660</v>
      </c>
      <c r="F105" s="652"/>
      <c r="G105" s="654"/>
      <c r="H105" s="655"/>
      <c r="I105" s="656"/>
      <c r="J105" s="85"/>
      <c r="K105" s="85"/>
      <c r="L105" s="85"/>
      <c r="M105" s="85"/>
      <c r="N105" s="85"/>
      <c r="O105" s="114"/>
    </row>
    <row r="106" spans="1:15" ht="15.75">
      <c r="A106" s="1011"/>
      <c r="B106" s="1012"/>
      <c r="C106" s="1012"/>
      <c r="D106" s="1012"/>
      <c r="E106" s="1012"/>
      <c r="F106" s="1012"/>
      <c r="G106" s="1012"/>
      <c r="H106" s="1013"/>
      <c r="I106" s="1013"/>
      <c r="J106" s="1012"/>
      <c r="K106" s="1012"/>
      <c r="L106" s="1012"/>
      <c r="M106" s="1014"/>
      <c r="N106" s="751"/>
      <c r="O106" s="46"/>
    </row>
    <row r="107" spans="1:15" ht="25.5" customHeight="1">
      <c r="A107" s="632"/>
      <c r="B107" s="448"/>
      <c r="C107" s="448"/>
      <c r="D107" s="752"/>
      <c r="E107" s="633" t="s">
        <v>520</v>
      </c>
      <c r="F107" s="634"/>
      <c r="G107" s="635">
        <f>G96+G76+G14+G102</f>
        <v>331845082</v>
      </c>
      <c r="H107" s="1015">
        <f>H96+H76+H14</f>
        <v>245184592</v>
      </c>
      <c r="I107" s="1016"/>
      <c r="J107" s="635">
        <f>J96+J76+J14+J102</f>
        <v>2709776</v>
      </c>
      <c r="K107" s="635"/>
      <c r="L107" s="635">
        <f>L96+L76+L14</f>
        <v>10972561</v>
      </c>
      <c r="M107" s="635">
        <f>M96+M76+M14+M102</f>
        <v>43569595</v>
      </c>
      <c r="N107" s="636">
        <f>N96+N76+N14+N102</f>
        <v>21208558</v>
      </c>
      <c r="O107" s="20">
        <f>O97+O76+O14</f>
        <v>8200000</v>
      </c>
    </row>
    <row r="108" spans="1:15" ht="17.25" customHeight="1">
      <c r="A108" s="753"/>
      <c r="B108" s="754"/>
      <c r="C108" s="755"/>
      <c r="D108" s="756"/>
      <c r="E108" s="756"/>
      <c r="F108" s="756"/>
      <c r="G108" s="756"/>
      <c r="H108" s="756"/>
      <c r="I108" s="756"/>
      <c r="J108" s="756"/>
      <c r="K108" s="756"/>
      <c r="L108" s="756"/>
      <c r="M108" s="756"/>
      <c r="N108" s="756"/>
      <c r="O108" s="114"/>
    </row>
    <row r="109" spans="1:15" ht="17.25" customHeight="1">
      <c r="A109" s="1017" t="s">
        <v>804</v>
      </c>
      <c r="B109" s="1007"/>
      <c r="C109" s="1007"/>
      <c r="D109" s="1007"/>
      <c r="E109" s="1007"/>
      <c r="F109" s="1007"/>
      <c r="G109" s="1007"/>
      <c r="H109" s="1007"/>
      <c r="I109" s="1007"/>
      <c r="J109" s="1007"/>
      <c r="K109" s="1007"/>
      <c r="L109" s="1007"/>
      <c r="M109" s="1007"/>
      <c r="N109" s="1007"/>
      <c r="O109" s="666"/>
    </row>
    <row r="110" spans="1:14" ht="17.25" customHeight="1">
      <c r="A110" s="1004" t="s">
        <v>805</v>
      </c>
      <c r="B110" s="1005"/>
      <c r="C110" s="1005"/>
      <c r="D110" s="1005"/>
      <c r="E110" s="1005"/>
      <c r="F110" s="1005"/>
      <c r="G110" s="1005"/>
      <c r="H110" s="1005"/>
      <c r="I110" s="1005"/>
      <c r="J110" s="1005"/>
      <c r="K110" s="1005"/>
      <c r="L110" s="1005"/>
      <c r="M110" s="1005"/>
      <c r="N110" s="1005"/>
    </row>
    <row r="111" spans="1:14" ht="18" customHeight="1">
      <c r="A111" s="1006" t="s">
        <v>806</v>
      </c>
      <c r="B111" s="1007"/>
      <c r="C111" s="1007"/>
      <c r="D111" s="1007"/>
      <c r="E111" s="1007"/>
      <c r="F111" s="1007"/>
      <c r="G111" s="1007"/>
      <c r="H111" s="1007"/>
      <c r="I111" s="1007"/>
      <c r="J111" s="1007"/>
      <c r="K111" s="1007"/>
      <c r="L111" s="1007"/>
      <c r="M111" s="1007"/>
      <c r="N111" s="1007"/>
    </row>
    <row r="112" spans="1:14" ht="18" customHeight="1">
      <c r="A112" s="1006" t="s">
        <v>807</v>
      </c>
      <c r="B112" s="1007"/>
      <c r="C112" s="1007"/>
      <c r="D112" s="1007"/>
      <c r="E112" s="1007"/>
      <c r="F112" s="1007"/>
      <c r="G112" s="1007"/>
      <c r="H112" s="1007"/>
      <c r="I112" s="1007"/>
      <c r="J112" s="1007"/>
      <c r="K112" s="1007"/>
      <c r="L112" s="1007"/>
      <c r="M112" s="1007"/>
      <c r="N112" s="1007"/>
    </row>
    <row r="113" spans="1:14" ht="18" customHeight="1">
      <c r="A113" s="757"/>
      <c r="B113" s="758"/>
      <c r="C113" s="759"/>
      <c r="D113" s="999"/>
      <c r="E113" s="999"/>
      <c r="F113" s="999"/>
      <c r="G113" s="999"/>
      <c r="H113" s="999"/>
      <c r="I113" s="999"/>
      <c r="J113" s="999"/>
      <c r="K113" s="999"/>
      <c r="L113" s="999"/>
      <c r="M113" s="999"/>
      <c r="N113" s="999"/>
    </row>
    <row r="114" spans="1:14" ht="18.75" customHeight="1">
      <c r="A114" s="757"/>
      <c r="B114" s="758"/>
      <c r="C114" s="759"/>
      <c r="D114" s="999"/>
      <c r="E114" s="999"/>
      <c r="F114" s="999"/>
      <c r="G114" s="999"/>
      <c r="H114" s="999"/>
      <c r="I114" s="999"/>
      <c r="J114" s="999"/>
      <c r="K114" s="999"/>
      <c r="L114" s="999"/>
      <c r="M114" s="999"/>
      <c r="N114" s="999"/>
    </row>
    <row r="115" spans="1:14" ht="18" customHeight="1">
      <c r="A115" s="757"/>
      <c r="B115" s="758"/>
      <c r="C115" s="759"/>
      <c r="D115" s="1000"/>
      <c r="E115" s="1001"/>
      <c r="F115" s="1001"/>
      <c r="G115" s="1001"/>
      <c r="H115" s="1001"/>
      <c r="I115" s="1001"/>
      <c r="J115" s="1001"/>
      <c r="K115" s="1001"/>
      <c r="L115" s="1001"/>
      <c r="M115" s="1001"/>
      <c r="N115" s="1001"/>
    </row>
    <row r="116" spans="1:14" ht="18" customHeight="1">
      <c r="A116" s="757"/>
      <c r="B116" s="758"/>
      <c r="C116" s="759"/>
      <c r="D116" s="1002"/>
      <c r="E116" s="1001"/>
      <c r="F116" s="1001"/>
      <c r="G116" s="1001"/>
      <c r="H116" s="1001"/>
      <c r="I116" s="1001"/>
      <c r="J116" s="1001"/>
      <c r="K116" s="1001"/>
      <c r="L116" s="1001"/>
      <c r="M116" s="1001"/>
      <c r="N116" s="1001"/>
    </row>
    <row r="117" spans="3:14" ht="36.75" customHeight="1">
      <c r="C117" s="759"/>
      <c r="D117" s="1000"/>
      <c r="E117" s="1003"/>
      <c r="F117" s="1003"/>
      <c r="G117" s="1003"/>
      <c r="H117" s="1003"/>
      <c r="I117" s="1003"/>
      <c r="J117" s="1003"/>
      <c r="K117" s="1003"/>
      <c r="L117" s="1003"/>
      <c r="M117" s="1003"/>
      <c r="N117" s="1003"/>
    </row>
    <row r="118" spans="1:14" ht="15.75">
      <c r="A118" s="757"/>
      <c r="B118" s="758"/>
      <c r="C118" s="758"/>
      <c r="D118" s="996"/>
      <c r="E118" s="997"/>
      <c r="F118" s="997"/>
      <c r="G118" s="997"/>
      <c r="H118" s="997"/>
      <c r="I118" s="997"/>
      <c r="J118" s="997"/>
      <c r="K118" s="997"/>
      <c r="L118" s="997"/>
      <c r="M118" s="760"/>
      <c r="N118" s="760"/>
    </row>
    <row r="119" spans="1:14" ht="19.5" customHeight="1">
      <c r="A119" s="757"/>
      <c r="B119" s="758"/>
      <c r="C119" s="758"/>
      <c r="D119" s="996"/>
      <c r="E119" s="998"/>
      <c r="F119" s="998"/>
      <c r="G119" s="998"/>
      <c r="H119" s="998"/>
      <c r="I119" s="998"/>
      <c r="J119" s="998"/>
      <c r="K119" s="998"/>
      <c r="L119" s="998"/>
      <c r="M119" s="998"/>
      <c r="N119" s="760"/>
    </row>
  </sheetData>
  <sheetProtection/>
  <mergeCells count="84">
    <mergeCell ref="A14:D15"/>
    <mergeCell ref="E14:E15"/>
    <mergeCell ref="F14:F15"/>
    <mergeCell ref="G14:G15"/>
    <mergeCell ref="A6:N6"/>
    <mergeCell ref="H9:I13"/>
    <mergeCell ref="J9:N9"/>
    <mergeCell ref="J10:L10"/>
    <mergeCell ref="O14:O15"/>
    <mergeCell ref="H16:I16"/>
    <mergeCell ref="H14:I15"/>
    <mergeCell ref="J14:J15"/>
    <mergeCell ref="K14:K15"/>
    <mergeCell ref="L14:L15"/>
    <mergeCell ref="H17:I17"/>
    <mergeCell ref="H18:I18"/>
    <mergeCell ref="H19:I19"/>
    <mergeCell ref="H22:I22"/>
    <mergeCell ref="M14:M15"/>
    <mergeCell ref="N14:N15"/>
    <mergeCell ref="H47:I47"/>
    <mergeCell ref="H52:I52"/>
    <mergeCell ref="H57:I57"/>
    <mergeCell ref="B60:N60"/>
    <mergeCell ref="H27:I27"/>
    <mergeCell ref="H32:I32"/>
    <mergeCell ref="H37:I37"/>
    <mergeCell ref="H42:I42"/>
    <mergeCell ref="H76:I77"/>
    <mergeCell ref="J76:J77"/>
    <mergeCell ref="L76:L77"/>
    <mergeCell ref="M76:M77"/>
    <mergeCell ref="H62:I62"/>
    <mergeCell ref="A65:N65"/>
    <mergeCell ref="H67:I67"/>
    <mergeCell ref="B70:N70"/>
    <mergeCell ref="N76:N77"/>
    <mergeCell ref="O76:O77"/>
    <mergeCell ref="H78:I78"/>
    <mergeCell ref="H79:I79"/>
    <mergeCell ref="H72:I72"/>
    <mergeCell ref="A75:N75"/>
    <mergeCell ref="A76:D77"/>
    <mergeCell ref="E76:E77"/>
    <mergeCell ref="F76:F77"/>
    <mergeCell ref="G76:G77"/>
    <mergeCell ref="H84:I84"/>
    <mergeCell ref="H85:I85"/>
    <mergeCell ref="H87:I87"/>
    <mergeCell ref="H88:I88"/>
    <mergeCell ref="H80:I80"/>
    <mergeCell ref="A81:N81"/>
    <mergeCell ref="H82:I82"/>
    <mergeCell ref="H83:I83"/>
    <mergeCell ref="A96:D97"/>
    <mergeCell ref="E96:E97"/>
    <mergeCell ref="F96:F97"/>
    <mergeCell ref="G96:G97"/>
    <mergeCell ref="H89:I89"/>
    <mergeCell ref="H91:I91"/>
    <mergeCell ref="H92:I92"/>
    <mergeCell ref="H93:I93"/>
    <mergeCell ref="N96:N97"/>
    <mergeCell ref="H98:I98"/>
    <mergeCell ref="H99:I99"/>
    <mergeCell ref="H100:I100"/>
    <mergeCell ref="H96:I97"/>
    <mergeCell ref="J96:J97"/>
    <mergeCell ref="L96:L97"/>
    <mergeCell ref="M96:M97"/>
    <mergeCell ref="A110:N110"/>
    <mergeCell ref="A111:N111"/>
    <mergeCell ref="A112:N112"/>
    <mergeCell ref="D113:N113"/>
    <mergeCell ref="A102:D102"/>
    <mergeCell ref="A106:M106"/>
    <mergeCell ref="H107:I107"/>
    <mergeCell ref="A109:N109"/>
    <mergeCell ref="D118:L118"/>
    <mergeCell ref="D119:M119"/>
    <mergeCell ref="D114:N114"/>
    <mergeCell ref="D115:N115"/>
    <mergeCell ref="D116:N116"/>
    <mergeCell ref="D117:N1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1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.8515625" style="0" customWidth="1"/>
    <col min="2" max="2" width="33.28125" style="0" customWidth="1"/>
    <col min="3" max="3" width="7.28125" style="0" customWidth="1"/>
    <col min="4" max="4" width="9.57421875" style="0" bestFit="1" customWidth="1"/>
    <col min="5" max="5" width="11.7109375" style="0" bestFit="1" customWidth="1"/>
    <col min="6" max="6" width="10.7109375" style="0" bestFit="1" customWidth="1"/>
    <col min="7" max="7" width="11.7109375" style="0" bestFit="1" customWidth="1"/>
    <col min="8" max="8" width="10.140625" style="0" customWidth="1"/>
    <col min="9" max="9" width="10.00390625" style="0" customWidth="1"/>
    <col min="10" max="10" width="9.28125" style="0" bestFit="1" customWidth="1"/>
    <col min="11" max="11" width="8.57421875" style="0" customWidth="1"/>
    <col min="12" max="12" width="10.421875" style="0" customWidth="1"/>
    <col min="13" max="13" width="10.00390625" style="0" customWidth="1"/>
    <col min="16" max="16" width="8.421875" style="0" customWidth="1"/>
    <col min="17" max="17" width="9.7109375" style="0" customWidth="1"/>
    <col min="19" max="19" width="10.421875" style="0" bestFit="1" customWidth="1"/>
  </cols>
  <sheetData>
    <row r="1" spans="14:15" s="761" customFormat="1" ht="15">
      <c r="N1" s="464" t="s">
        <v>808</v>
      </c>
      <c r="O1" s="465"/>
    </row>
    <row r="2" spans="14:17" s="761" customFormat="1" ht="15">
      <c r="N2" s="1106" t="s">
        <v>10</v>
      </c>
      <c r="O2" s="964"/>
      <c r="P2" s="964"/>
      <c r="Q2" s="964"/>
    </row>
    <row r="3" spans="14:15" s="761" customFormat="1" ht="15">
      <c r="N3" s="464" t="s">
        <v>11</v>
      </c>
      <c r="O3" s="465"/>
    </row>
    <row r="4" spans="14:17" s="761" customFormat="1" ht="15">
      <c r="N4" s="1106" t="s">
        <v>809</v>
      </c>
      <c r="O4" s="964"/>
      <c r="P4" s="964"/>
      <c r="Q4" s="964"/>
    </row>
    <row r="5" spans="1:17" s="761" customFormat="1" ht="12.75">
      <c r="A5" s="1107" t="s">
        <v>810</v>
      </c>
      <c r="B5" s="1108"/>
      <c r="C5" s="1108"/>
      <c r="D5" s="1108"/>
      <c r="E5" s="1108"/>
      <c r="F5" s="1108"/>
      <c r="G5" s="1108"/>
      <c r="H5" s="1108"/>
      <c r="I5" s="1108"/>
      <c r="J5" s="1108"/>
      <c r="K5" s="1108"/>
      <c r="L5" s="1108"/>
      <c r="M5" s="1108"/>
      <c r="N5" s="1108"/>
      <c r="O5" s="1108"/>
      <c r="P5" s="1108"/>
      <c r="Q5" s="1108"/>
    </row>
    <row r="6" spans="1:17" s="761" customFormat="1" ht="26.25" customHeight="1">
      <c r="A6" s="1108"/>
      <c r="B6" s="1108"/>
      <c r="C6" s="1108"/>
      <c r="D6" s="1108"/>
      <c r="E6" s="1108"/>
      <c r="F6" s="1108"/>
      <c r="G6" s="1108"/>
      <c r="H6" s="1108"/>
      <c r="I6" s="1108"/>
      <c r="J6" s="1108"/>
      <c r="K6" s="1108"/>
      <c r="L6" s="1108"/>
      <c r="M6" s="1108"/>
      <c r="N6" s="1108"/>
      <c r="O6" s="1108"/>
      <c r="P6" s="1108"/>
      <c r="Q6" s="1108"/>
    </row>
    <row r="7" s="761" customFormat="1" ht="12.75"/>
    <row r="8" s="761" customFormat="1" ht="12.75">
      <c r="Q8" s="761" t="s">
        <v>530</v>
      </c>
    </row>
    <row r="9" spans="1:17" s="761" customFormat="1" ht="12.75">
      <c r="A9" s="1109" t="s">
        <v>811</v>
      </c>
      <c r="B9" s="1109" t="s">
        <v>812</v>
      </c>
      <c r="C9" s="1110" t="s">
        <v>813</v>
      </c>
      <c r="D9" s="1101" t="s">
        <v>814</v>
      </c>
      <c r="E9" s="1110" t="s">
        <v>815</v>
      </c>
      <c r="F9" s="1099" t="s">
        <v>816</v>
      </c>
      <c r="G9" s="1099"/>
      <c r="H9" s="764"/>
      <c r="I9" s="1099" t="s">
        <v>817</v>
      </c>
      <c r="J9" s="1099"/>
      <c r="K9" s="1099"/>
      <c r="L9" s="1099"/>
      <c r="M9" s="1099"/>
      <c r="N9" s="1099"/>
      <c r="O9" s="1099"/>
      <c r="P9" s="1099"/>
      <c r="Q9" s="1099"/>
    </row>
    <row r="10" spans="1:17" s="761" customFormat="1" ht="12.75">
      <c r="A10" s="1109"/>
      <c r="B10" s="1109"/>
      <c r="C10" s="1105"/>
      <c r="D10" s="1105"/>
      <c r="E10" s="1105"/>
      <c r="F10" s="1101" t="s">
        <v>818</v>
      </c>
      <c r="G10" s="1101" t="s">
        <v>819</v>
      </c>
      <c r="H10" s="763"/>
      <c r="I10" s="1099" t="s">
        <v>820</v>
      </c>
      <c r="J10" s="1099"/>
      <c r="K10" s="1099"/>
      <c r="L10" s="1099"/>
      <c r="M10" s="1099"/>
      <c r="N10" s="1099"/>
      <c r="O10" s="1099"/>
      <c r="P10" s="1099"/>
      <c r="Q10" s="1099"/>
    </row>
    <row r="11" spans="1:17" s="761" customFormat="1" ht="12.75">
      <c r="A11" s="1109"/>
      <c r="B11" s="1109"/>
      <c r="C11" s="1105"/>
      <c r="D11" s="1105"/>
      <c r="E11" s="1105"/>
      <c r="F11" s="1099"/>
      <c r="G11" s="1099"/>
      <c r="H11" s="1102" t="s">
        <v>821</v>
      </c>
      <c r="I11" s="1099" t="s">
        <v>822</v>
      </c>
      <c r="J11" s="1099"/>
      <c r="K11" s="1099"/>
      <c r="L11" s="1099"/>
      <c r="M11" s="1099"/>
      <c r="N11" s="1099"/>
      <c r="O11" s="1099"/>
      <c r="P11" s="1099"/>
      <c r="Q11" s="1099"/>
    </row>
    <row r="12" spans="1:17" s="761" customFormat="1" ht="12.75">
      <c r="A12" s="1109"/>
      <c r="B12" s="1109"/>
      <c r="C12" s="1105"/>
      <c r="D12" s="1105"/>
      <c r="E12" s="1105"/>
      <c r="F12" s="1099"/>
      <c r="G12" s="1099"/>
      <c r="H12" s="1103"/>
      <c r="I12" s="1099" t="s">
        <v>818</v>
      </c>
      <c r="J12" s="1099"/>
      <c r="K12" s="1099"/>
      <c r="L12" s="1099"/>
      <c r="M12" s="1099" t="s">
        <v>819</v>
      </c>
      <c r="N12" s="1099"/>
      <c r="O12" s="1099"/>
      <c r="P12" s="1099"/>
      <c r="Q12" s="1099"/>
    </row>
    <row r="13" spans="1:17" s="761" customFormat="1" ht="12.75">
      <c r="A13" s="1109"/>
      <c r="B13" s="1109"/>
      <c r="C13" s="1105"/>
      <c r="D13" s="1105"/>
      <c r="E13" s="1105"/>
      <c r="F13" s="1099"/>
      <c r="G13" s="1099"/>
      <c r="H13" s="1103"/>
      <c r="I13" s="1101" t="s">
        <v>821</v>
      </c>
      <c r="J13" s="1099" t="s">
        <v>823</v>
      </c>
      <c r="K13" s="1099"/>
      <c r="L13" s="1099"/>
      <c r="M13" s="1101" t="s">
        <v>821</v>
      </c>
      <c r="N13" s="1099" t="s">
        <v>823</v>
      </c>
      <c r="O13" s="1099"/>
      <c r="P13" s="1099"/>
      <c r="Q13" s="1099"/>
    </row>
    <row r="14" spans="1:19" s="761" customFormat="1" ht="104.25" customHeight="1">
      <c r="A14" s="1109"/>
      <c r="B14" s="1109"/>
      <c r="C14" s="1105"/>
      <c r="D14" s="1105"/>
      <c r="E14" s="1105"/>
      <c r="F14" s="1099"/>
      <c r="G14" s="1099"/>
      <c r="H14" s="1104"/>
      <c r="I14" s="1105"/>
      <c r="J14" s="763" t="s">
        <v>824</v>
      </c>
      <c r="K14" s="763" t="s">
        <v>825</v>
      </c>
      <c r="L14" s="763" t="s">
        <v>826</v>
      </c>
      <c r="M14" s="1101"/>
      <c r="N14" s="762" t="s">
        <v>827</v>
      </c>
      <c r="O14" s="763" t="s">
        <v>828</v>
      </c>
      <c r="P14" s="763" t="s">
        <v>825</v>
      </c>
      <c r="Q14" s="763" t="s">
        <v>826</v>
      </c>
      <c r="R14" s="765"/>
      <c r="S14" s="766"/>
    </row>
    <row r="15" spans="1:17" s="769" customFormat="1" ht="11.25">
      <c r="A15" s="767"/>
      <c r="B15" s="767"/>
      <c r="C15" s="767"/>
      <c r="D15" s="767"/>
      <c r="E15" s="768" t="s">
        <v>829</v>
      </c>
      <c r="F15" s="767"/>
      <c r="G15" s="767"/>
      <c r="H15" s="768" t="s">
        <v>830</v>
      </c>
      <c r="I15" s="768" t="s">
        <v>831</v>
      </c>
      <c r="J15" s="767"/>
      <c r="K15" s="767"/>
      <c r="L15" s="767"/>
      <c r="M15" s="767" t="s">
        <v>832</v>
      </c>
      <c r="N15" s="767"/>
      <c r="O15" s="767"/>
      <c r="P15" s="767"/>
      <c r="Q15" s="767"/>
    </row>
    <row r="16" spans="1:17" s="761" customFormat="1" ht="12.75">
      <c r="A16" s="764" t="s">
        <v>833</v>
      </c>
      <c r="B16" s="764" t="s">
        <v>834</v>
      </c>
      <c r="C16" s="764" t="s">
        <v>835</v>
      </c>
      <c r="D16" s="764" t="s">
        <v>836</v>
      </c>
      <c r="E16" s="764" t="s">
        <v>837</v>
      </c>
      <c r="F16" s="764" t="s">
        <v>838</v>
      </c>
      <c r="G16" s="764" t="s">
        <v>839</v>
      </c>
      <c r="H16" s="764" t="s">
        <v>840</v>
      </c>
      <c r="I16" s="764" t="s">
        <v>841</v>
      </c>
      <c r="J16" s="764" t="s">
        <v>842</v>
      </c>
      <c r="K16" s="764" t="s">
        <v>843</v>
      </c>
      <c r="L16" s="764" t="s">
        <v>844</v>
      </c>
      <c r="M16" s="764" t="s">
        <v>845</v>
      </c>
      <c r="N16" s="764" t="s">
        <v>846</v>
      </c>
      <c r="O16" s="764" t="s">
        <v>847</v>
      </c>
      <c r="P16" s="764" t="s">
        <v>848</v>
      </c>
      <c r="Q16" s="764" t="s">
        <v>849</v>
      </c>
    </row>
    <row r="17" spans="1:17" s="761" customFormat="1" ht="12.75">
      <c r="A17" s="1100"/>
      <c r="B17" s="986"/>
      <c r="C17" s="986"/>
      <c r="D17" s="986"/>
      <c r="E17" s="986"/>
      <c r="F17" s="986"/>
      <c r="G17" s="986"/>
      <c r="H17" s="986"/>
      <c r="I17" s="986"/>
      <c r="J17" s="986"/>
      <c r="K17" s="986"/>
      <c r="L17" s="986"/>
      <c r="M17" s="986"/>
      <c r="N17" s="986"/>
      <c r="O17" s="986"/>
      <c r="P17" s="986"/>
      <c r="Q17" s="987"/>
    </row>
    <row r="18" spans="1:19" s="761" customFormat="1" ht="12.75">
      <c r="A18" s="1091"/>
      <c r="B18" s="770" t="s">
        <v>850</v>
      </c>
      <c r="C18" s="1092" t="s">
        <v>851</v>
      </c>
      <c r="D18" s="1095"/>
      <c r="E18" s="1095"/>
      <c r="F18" s="1095"/>
      <c r="G18" s="1095"/>
      <c r="H18" s="1095"/>
      <c r="I18" s="1095"/>
      <c r="J18" s="1095"/>
      <c r="K18" s="1095"/>
      <c r="L18" s="1095"/>
      <c r="M18" s="1095"/>
      <c r="N18" s="1095"/>
      <c r="O18" s="1095"/>
      <c r="P18" s="1095"/>
      <c r="Q18" s="1049"/>
      <c r="S18" s="771"/>
    </row>
    <row r="19" spans="1:17" s="761" customFormat="1" ht="12.75">
      <c r="A19" s="1091"/>
      <c r="B19" s="770" t="s">
        <v>852</v>
      </c>
      <c r="C19" s="1092" t="s">
        <v>853</v>
      </c>
      <c r="D19" s="1095"/>
      <c r="E19" s="1095"/>
      <c r="F19" s="1095"/>
      <c r="G19" s="1095"/>
      <c r="H19" s="1095"/>
      <c r="I19" s="1095"/>
      <c r="J19" s="1095"/>
      <c r="K19" s="1095"/>
      <c r="L19" s="1095"/>
      <c r="M19" s="1095"/>
      <c r="N19" s="1095"/>
      <c r="O19" s="1095"/>
      <c r="P19" s="1095"/>
      <c r="Q19" s="1049"/>
    </row>
    <row r="20" spans="1:17" s="761" customFormat="1" ht="12.75">
      <c r="A20" s="1091"/>
      <c r="B20" s="770" t="s">
        <v>854</v>
      </c>
      <c r="C20" s="1092"/>
      <c r="D20" s="1095"/>
      <c r="E20" s="1095"/>
      <c r="F20" s="1095"/>
      <c r="G20" s="1095"/>
      <c r="H20" s="1095"/>
      <c r="I20" s="1095"/>
      <c r="J20" s="1095"/>
      <c r="K20" s="1095"/>
      <c r="L20" s="1095"/>
      <c r="M20" s="1095"/>
      <c r="N20" s="1095"/>
      <c r="O20" s="1095"/>
      <c r="P20" s="1095"/>
      <c r="Q20" s="1049"/>
    </row>
    <row r="21" spans="1:17" s="761" customFormat="1" ht="12.75">
      <c r="A21" s="1091"/>
      <c r="B21" s="770" t="s">
        <v>855</v>
      </c>
      <c r="C21" s="1096"/>
      <c r="D21" s="1097"/>
      <c r="E21" s="1097"/>
      <c r="F21" s="1097"/>
      <c r="G21" s="1097"/>
      <c r="H21" s="1097"/>
      <c r="I21" s="1097"/>
      <c r="J21" s="1097"/>
      <c r="K21" s="1097"/>
      <c r="L21" s="1097"/>
      <c r="M21" s="1097"/>
      <c r="N21" s="1097"/>
      <c r="O21" s="1097"/>
      <c r="P21" s="1097"/>
      <c r="Q21" s="1045"/>
    </row>
    <row r="22" spans="1:17" s="761" customFormat="1" ht="12.75">
      <c r="A22" s="772"/>
      <c r="B22" s="773"/>
      <c r="C22" s="772"/>
      <c r="D22" s="772"/>
      <c r="E22" s="773"/>
      <c r="F22" s="772"/>
      <c r="G22" s="773"/>
      <c r="H22" s="772"/>
      <c r="I22" s="773"/>
      <c r="J22" s="772"/>
      <c r="K22" s="773"/>
      <c r="L22" s="772"/>
      <c r="M22" s="773"/>
      <c r="N22" s="772"/>
      <c r="O22" s="773"/>
      <c r="P22" s="772"/>
      <c r="Q22" s="772"/>
    </row>
    <row r="23" spans="1:18" s="761" customFormat="1" ht="12.75">
      <c r="A23" s="772">
        <v>1</v>
      </c>
      <c r="B23" s="774" t="s">
        <v>856</v>
      </c>
      <c r="C23" s="772"/>
      <c r="D23" s="551">
        <v>600</v>
      </c>
      <c r="E23" s="775"/>
      <c r="F23" s="776"/>
      <c r="G23" s="775"/>
      <c r="H23" s="776"/>
      <c r="I23" s="775"/>
      <c r="J23" s="776"/>
      <c r="K23" s="775"/>
      <c r="L23" s="776"/>
      <c r="M23" s="775"/>
      <c r="N23" s="776"/>
      <c r="O23" s="775"/>
      <c r="P23" s="776"/>
      <c r="Q23" s="776"/>
      <c r="R23" s="771"/>
    </row>
    <row r="24" spans="1:18" s="761" customFormat="1" ht="12.75">
      <c r="A24" s="772"/>
      <c r="B24" s="774" t="s">
        <v>857</v>
      </c>
      <c r="C24" s="772"/>
      <c r="D24" s="551">
        <v>60014</v>
      </c>
      <c r="E24" s="775">
        <v>31236883</v>
      </c>
      <c r="F24" s="776">
        <v>4685532</v>
      </c>
      <c r="G24" s="775">
        <v>26551351</v>
      </c>
      <c r="H24" s="776">
        <f>I24+M24</f>
        <v>85692</v>
      </c>
      <c r="I24" s="775">
        <f>J24+K24+L24</f>
        <v>85692</v>
      </c>
      <c r="J24" s="776">
        <v>50000</v>
      </c>
      <c r="K24" s="775"/>
      <c r="L24" s="776">
        <v>35692</v>
      </c>
      <c r="M24" s="775"/>
      <c r="N24" s="776"/>
      <c r="O24" s="775"/>
      <c r="P24" s="776"/>
      <c r="Q24" s="776"/>
      <c r="R24" s="771"/>
    </row>
    <row r="25" spans="1:18" s="761" customFormat="1" ht="12.75">
      <c r="A25" s="772"/>
      <c r="B25" s="774"/>
      <c r="C25" s="772"/>
      <c r="D25" s="772"/>
      <c r="E25" s="775"/>
      <c r="F25" s="776"/>
      <c r="G25" s="775"/>
      <c r="H25" s="776"/>
      <c r="I25" s="775"/>
      <c r="J25" s="776"/>
      <c r="K25" s="775"/>
      <c r="L25" s="776"/>
      <c r="M25" s="775"/>
      <c r="N25" s="776"/>
      <c r="O25" s="775"/>
      <c r="P25" s="776"/>
      <c r="Q25" s="776"/>
      <c r="R25" s="771"/>
    </row>
    <row r="26" spans="1:18" s="761" customFormat="1" ht="12.75">
      <c r="A26" s="777"/>
      <c r="B26" s="778"/>
      <c r="C26" s="777"/>
      <c r="D26" s="777"/>
      <c r="E26" s="779"/>
      <c r="F26" s="780"/>
      <c r="G26" s="779"/>
      <c r="H26" s="780"/>
      <c r="I26" s="779"/>
      <c r="J26" s="780"/>
      <c r="K26" s="779"/>
      <c r="L26" s="780"/>
      <c r="M26" s="779"/>
      <c r="N26" s="780"/>
      <c r="O26" s="779"/>
      <c r="P26" s="780"/>
      <c r="Q26" s="780"/>
      <c r="R26" s="771"/>
    </row>
    <row r="27" spans="1:18" s="761" customFormat="1" ht="12.75">
      <c r="A27" s="772"/>
      <c r="B27" s="773"/>
      <c r="C27" s="781"/>
      <c r="D27" s="773"/>
      <c r="E27" s="775"/>
      <c r="F27" s="775"/>
      <c r="G27" s="775"/>
      <c r="H27" s="775"/>
      <c r="I27" s="775"/>
      <c r="J27" s="775"/>
      <c r="K27" s="775"/>
      <c r="L27" s="775"/>
      <c r="M27" s="775"/>
      <c r="N27" s="775"/>
      <c r="O27" s="775"/>
      <c r="P27" s="775"/>
      <c r="Q27" s="782"/>
      <c r="R27" s="771"/>
    </row>
    <row r="28" spans="1:18" s="761" customFormat="1" ht="12.75">
      <c r="A28" s="772"/>
      <c r="B28" s="773"/>
      <c r="C28" s="781"/>
      <c r="D28" s="773"/>
      <c r="E28" s="775"/>
      <c r="F28" s="775"/>
      <c r="G28" s="775"/>
      <c r="H28" s="775"/>
      <c r="I28" s="775"/>
      <c r="J28" s="775"/>
      <c r="K28" s="775"/>
      <c r="L28" s="775"/>
      <c r="M28" s="775"/>
      <c r="N28" s="775"/>
      <c r="O28" s="775"/>
      <c r="P28" s="775"/>
      <c r="Q28" s="782"/>
      <c r="R28" s="771"/>
    </row>
    <row r="29" spans="1:18" s="761" customFormat="1" ht="12.75">
      <c r="A29" s="1098"/>
      <c r="B29" s="784" t="s">
        <v>850</v>
      </c>
      <c r="C29" s="1094" t="s">
        <v>851</v>
      </c>
      <c r="D29" s="1093"/>
      <c r="E29" s="1093"/>
      <c r="F29" s="1093"/>
      <c r="G29" s="1093"/>
      <c r="H29" s="1093"/>
      <c r="I29" s="1093"/>
      <c r="J29" s="1093"/>
      <c r="K29" s="1093"/>
      <c r="L29" s="1093"/>
      <c r="M29" s="1093"/>
      <c r="N29" s="1093"/>
      <c r="O29" s="1093"/>
      <c r="P29" s="1093"/>
      <c r="Q29" s="1047"/>
      <c r="R29" s="771"/>
    </row>
    <row r="30" spans="1:18" s="761" customFormat="1" ht="12.75">
      <c r="A30" s="1091"/>
      <c r="B30" s="770" t="s">
        <v>852</v>
      </c>
      <c r="C30" s="1092" t="s">
        <v>853</v>
      </c>
      <c r="D30" s="1095"/>
      <c r="E30" s="1095"/>
      <c r="F30" s="1095"/>
      <c r="G30" s="1095"/>
      <c r="H30" s="1095"/>
      <c r="I30" s="1095"/>
      <c r="J30" s="1095"/>
      <c r="K30" s="1095"/>
      <c r="L30" s="1095"/>
      <c r="M30" s="1095"/>
      <c r="N30" s="1095"/>
      <c r="O30" s="1095"/>
      <c r="P30" s="1095"/>
      <c r="Q30" s="1049"/>
      <c r="R30" s="771"/>
    </row>
    <row r="31" spans="1:18" s="761" customFormat="1" ht="12.75">
      <c r="A31" s="1091"/>
      <c r="B31" s="770" t="s">
        <v>854</v>
      </c>
      <c r="C31" s="1092"/>
      <c r="D31" s="1095"/>
      <c r="E31" s="1095"/>
      <c r="F31" s="1095"/>
      <c r="G31" s="1095"/>
      <c r="H31" s="1095"/>
      <c r="I31" s="1095"/>
      <c r="J31" s="1095"/>
      <c r="K31" s="1095"/>
      <c r="L31" s="1095"/>
      <c r="M31" s="1095"/>
      <c r="N31" s="1095"/>
      <c r="O31" s="1095"/>
      <c r="P31" s="1095"/>
      <c r="Q31" s="1049"/>
      <c r="R31" s="771"/>
    </row>
    <row r="32" spans="1:18" s="761" customFormat="1" ht="12.75">
      <c r="A32" s="1091"/>
      <c r="B32" s="770" t="s">
        <v>855</v>
      </c>
      <c r="C32" s="1096"/>
      <c r="D32" s="1097"/>
      <c r="E32" s="1097"/>
      <c r="F32" s="1097"/>
      <c r="G32" s="1097"/>
      <c r="H32" s="1097"/>
      <c r="I32" s="1097"/>
      <c r="J32" s="1097"/>
      <c r="K32" s="1097"/>
      <c r="L32" s="1097"/>
      <c r="M32" s="1097"/>
      <c r="N32" s="1097"/>
      <c r="O32" s="1097"/>
      <c r="P32" s="1097"/>
      <c r="Q32" s="1045"/>
      <c r="R32" s="771"/>
    </row>
    <row r="33" spans="1:18" s="761" customFormat="1" ht="12.75">
      <c r="A33" s="772"/>
      <c r="B33" s="773"/>
      <c r="C33" s="772"/>
      <c r="D33" s="772"/>
      <c r="E33" s="773"/>
      <c r="F33" s="772"/>
      <c r="G33" s="773"/>
      <c r="H33" s="772"/>
      <c r="I33" s="773"/>
      <c r="J33" s="772"/>
      <c r="K33" s="773"/>
      <c r="L33" s="772"/>
      <c r="M33" s="773"/>
      <c r="N33" s="772"/>
      <c r="O33" s="773"/>
      <c r="P33" s="772"/>
      <c r="Q33" s="772"/>
      <c r="R33" s="771"/>
    </row>
    <row r="34" spans="1:18" s="761" customFormat="1" ht="12.75">
      <c r="A34" s="772">
        <v>2</v>
      </c>
      <c r="B34" s="785" t="s">
        <v>858</v>
      </c>
      <c r="C34" s="772"/>
      <c r="D34" s="551">
        <v>600</v>
      </c>
      <c r="E34" s="775"/>
      <c r="F34" s="776"/>
      <c r="G34" s="775"/>
      <c r="H34" s="776"/>
      <c r="I34" s="775"/>
      <c r="J34" s="776"/>
      <c r="K34" s="775"/>
      <c r="L34" s="776"/>
      <c r="M34" s="775"/>
      <c r="N34" s="776"/>
      <c r="O34" s="775"/>
      <c r="P34" s="776"/>
      <c r="Q34" s="776"/>
      <c r="R34" s="771"/>
    </row>
    <row r="35" spans="1:18" s="761" customFormat="1" ht="12.75">
      <c r="A35" s="772"/>
      <c r="B35" s="785" t="s">
        <v>859</v>
      </c>
      <c r="C35" s="772"/>
      <c r="D35" s="551">
        <v>60014</v>
      </c>
      <c r="E35" s="775">
        <f>F35+G35</f>
        <v>6908603</v>
      </c>
      <c r="F35" s="776">
        <v>1036290</v>
      </c>
      <c r="G35" s="775">
        <v>5872313</v>
      </c>
      <c r="H35" s="776">
        <v>333054</v>
      </c>
      <c r="I35" s="775">
        <f>J35+K35+L35</f>
        <v>333054</v>
      </c>
      <c r="J35" s="776">
        <v>11000</v>
      </c>
      <c r="K35" s="775"/>
      <c r="L35" s="776">
        <v>322054</v>
      </c>
      <c r="M35" s="775"/>
      <c r="N35" s="776"/>
      <c r="O35" s="775"/>
      <c r="P35" s="776"/>
      <c r="Q35" s="776"/>
      <c r="R35" s="771"/>
    </row>
    <row r="36" spans="1:18" s="761" customFormat="1" ht="12.75">
      <c r="A36" s="772"/>
      <c r="B36" s="785" t="s">
        <v>860</v>
      </c>
      <c r="C36" s="772"/>
      <c r="D36" s="772"/>
      <c r="E36" s="775"/>
      <c r="F36" s="776"/>
      <c r="G36" s="775"/>
      <c r="H36" s="776"/>
      <c r="I36" s="775"/>
      <c r="J36" s="776"/>
      <c r="K36" s="775"/>
      <c r="L36" s="776"/>
      <c r="M36" s="775"/>
      <c r="N36" s="776"/>
      <c r="O36" s="775"/>
      <c r="P36" s="776"/>
      <c r="Q36" s="776"/>
      <c r="R36" s="771"/>
    </row>
    <row r="37" spans="1:18" s="761" customFormat="1" ht="12.75">
      <c r="A37" s="777"/>
      <c r="B37" s="786"/>
      <c r="C37" s="777"/>
      <c r="D37" s="777"/>
      <c r="E37" s="779"/>
      <c r="F37" s="780"/>
      <c r="G37" s="779"/>
      <c r="H37" s="780"/>
      <c r="I37" s="779"/>
      <c r="J37" s="780"/>
      <c r="K37" s="779"/>
      <c r="L37" s="780"/>
      <c r="M37" s="779"/>
      <c r="N37" s="780"/>
      <c r="O37" s="779"/>
      <c r="P37" s="780"/>
      <c r="Q37" s="780"/>
      <c r="R37" s="771"/>
    </row>
    <row r="38" spans="1:18" s="761" customFormat="1" ht="12.75">
      <c r="A38" s="772"/>
      <c r="B38" s="773"/>
      <c r="C38" s="781"/>
      <c r="D38" s="773"/>
      <c r="E38" s="775"/>
      <c r="F38" s="775"/>
      <c r="G38" s="775"/>
      <c r="H38" s="775"/>
      <c r="I38" s="775"/>
      <c r="J38" s="775"/>
      <c r="K38" s="775"/>
      <c r="L38" s="775"/>
      <c r="M38" s="775"/>
      <c r="N38" s="775"/>
      <c r="O38" s="775"/>
      <c r="P38" s="775"/>
      <c r="Q38" s="782"/>
      <c r="R38" s="771"/>
    </row>
    <row r="39" spans="1:18" s="761" customFormat="1" ht="12.75">
      <c r="A39" s="772"/>
      <c r="B39" s="773"/>
      <c r="C39" s="781"/>
      <c r="D39" s="773"/>
      <c r="E39" s="775"/>
      <c r="F39" s="775"/>
      <c r="G39" s="775"/>
      <c r="H39" s="775"/>
      <c r="I39" s="775"/>
      <c r="J39" s="775"/>
      <c r="K39" s="775"/>
      <c r="L39" s="775"/>
      <c r="M39" s="775"/>
      <c r="N39" s="775"/>
      <c r="O39" s="775"/>
      <c r="P39" s="775"/>
      <c r="Q39" s="782"/>
      <c r="R39" s="771"/>
    </row>
    <row r="40" spans="1:18" s="761" customFormat="1" ht="12.75">
      <c r="A40" s="1098"/>
      <c r="B40" s="784" t="s">
        <v>850</v>
      </c>
      <c r="C40" s="1094" t="s">
        <v>851</v>
      </c>
      <c r="D40" s="1093"/>
      <c r="E40" s="1093"/>
      <c r="F40" s="1093"/>
      <c r="G40" s="1093"/>
      <c r="H40" s="1093"/>
      <c r="I40" s="1093"/>
      <c r="J40" s="1093"/>
      <c r="K40" s="1093"/>
      <c r="L40" s="1093"/>
      <c r="M40" s="1093"/>
      <c r="N40" s="1093"/>
      <c r="O40" s="1093"/>
      <c r="P40" s="1093"/>
      <c r="Q40" s="1047"/>
      <c r="R40" s="771"/>
    </row>
    <row r="41" spans="1:18" s="761" customFormat="1" ht="12.75">
      <c r="A41" s="1091"/>
      <c r="B41" s="770" t="s">
        <v>852</v>
      </c>
      <c r="C41" s="1092" t="s">
        <v>853</v>
      </c>
      <c r="D41" s="1095"/>
      <c r="E41" s="1095"/>
      <c r="F41" s="1095"/>
      <c r="G41" s="1095"/>
      <c r="H41" s="1095"/>
      <c r="I41" s="1095"/>
      <c r="J41" s="1095"/>
      <c r="K41" s="1095"/>
      <c r="L41" s="1095"/>
      <c r="M41" s="1095"/>
      <c r="N41" s="1095"/>
      <c r="O41" s="1095"/>
      <c r="P41" s="1095"/>
      <c r="Q41" s="1049"/>
      <c r="R41" s="771"/>
    </row>
    <row r="42" spans="1:18" s="761" customFormat="1" ht="12.75">
      <c r="A42" s="1091"/>
      <c r="B42" s="770" t="s">
        <v>854</v>
      </c>
      <c r="C42" s="1092"/>
      <c r="D42" s="1095"/>
      <c r="E42" s="1095"/>
      <c r="F42" s="1095"/>
      <c r="G42" s="1095"/>
      <c r="H42" s="1095"/>
      <c r="I42" s="1095"/>
      <c r="J42" s="1095"/>
      <c r="K42" s="1095"/>
      <c r="L42" s="1095"/>
      <c r="M42" s="1095"/>
      <c r="N42" s="1095"/>
      <c r="O42" s="1095"/>
      <c r="P42" s="1095"/>
      <c r="Q42" s="1049"/>
      <c r="R42" s="771"/>
    </row>
    <row r="43" spans="1:18" s="761" customFormat="1" ht="12.75">
      <c r="A43" s="1091"/>
      <c r="B43" s="770" t="s">
        <v>855</v>
      </c>
      <c r="C43" s="1096"/>
      <c r="D43" s="1097"/>
      <c r="E43" s="1097"/>
      <c r="F43" s="1097"/>
      <c r="G43" s="1097"/>
      <c r="H43" s="1097"/>
      <c r="I43" s="1097"/>
      <c r="J43" s="1097"/>
      <c r="K43" s="1097"/>
      <c r="L43" s="1097"/>
      <c r="M43" s="1097"/>
      <c r="N43" s="1097"/>
      <c r="O43" s="1097"/>
      <c r="P43" s="1097"/>
      <c r="Q43" s="1045"/>
      <c r="R43" s="771"/>
    </row>
    <row r="44" spans="1:18" s="761" customFormat="1" ht="12.75">
      <c r="A44" s="772"/>
      <c r="B44" s="773"/>
      <c r="C44" s="772"/>
      <c r="D44" s="772"/>
      <c r="E44" s="773"/>
      <c r="F44" s="772"/>
      <c r="G44" s="773"/>
      <c r="H44" s="772"/>
      <c r="I44" s="773"/>
      <c r="J44" s="772"/>
      <c r="K44" s="773"/>
      <c r="L44" s="772"/>
      <c r="M44" s="773"/>
      <c r="N44" s="772"/>
      <c r="O44" s="773"/>
      <c r="P44" s="772"/>
      <c r="Q44" s="772"/>
      <c r="R44" s="771"/>
    </row>
    <row r="45" spans="1:18" s="761" customFormat="1" ht="12.75">
      <c r="A45" s="772">
        <v>3</v>
      </c>
      <c r="B45" s="785" t="s">
        <v>627</v>
      </c>
      <c r="C45" s="772"/>
      <c r="D45" s="551">
        <v>600</v>
      </c>
      <c r="E45" s="775"/>
      <c r="F45" s="776"/>
      <c r="G45" s="775"/>
      <c r="H45" s="776"/>
      <c r="I45" s="775"/>
      <c r="J45" s="776"/>
      <c r="K45" s="775"/>
      <c r="L45" s="776"/>
      <c r="M45" s="775"/>
      <c r="N45" s="776"/>
      <c r="O45" s="775"/>
      <c r="P45" s="776"/>
      <c r="Q45" s="776"/>
      <c r="R45" s="771"/>
    </row>
    <row r="46" spans="1:18" s="761" customFormat="1" ht="12.75">
      <c r="A46" s="772"/>
      <c r="B46" s="785" t="s">
        <v>628</v>
      </c>
      <c r="C46" s="772"/>
      <c r="D46" s="551">
        <v>60014</v>
      </c>
      <c r="E46" s="775">
        <v>2830164</v>
      </c>
      <c r="F46" s="776">
        <v>424525</v>
      </c>
      <c r="G46" s="775">
        <v>2405639</v>
      </c>
      <c r="H46" s="776">
        <v>577000</v>
      </c>
      <c r="I46" s="775">
        <f>J46+L46</f>
        <v>577000</v>
      </c>
      <c r="J46" s="776">
        <v>278000</v>
      </c>
      <c r="K46" s="775"/>
      <c r="L46" s="776">
        <v>299000</v>
      </c>
      <c r="M46" s="775"/>
      <c r="N46" s="776"/>
      <c r="O46" s="775"/>
      <c r="P46" s="776"/>
      <c r="Q46" s="776"/>
      <c r="R46" s="771"/>
    </row>
    <row r="47" spans="1:18" s="761" customFormat="1" ht="12.75">
      <c r="A47" s="772"/>
      <c r="B47" s="785" t="s">
        <v>630</v>
      </c>
      <c r="C47" s="772"/>
      <c r="D47" s="772"/>
      <c r="E47" s="775"/>
      <c r="F47" s="776"/>
      <c r="G47" s="775"/>
      <c r="H47" s="776"/>
      <c r="I47" s="775"/>
      <c r="J47" s="776"/>
      <c r="K47" s="775"/>
      <c r="L47" s="776"/>
      <c r="M47" s="775"/>
      <c r="N47" s="776"/>
      <c r="O47" s="775"/>
      <c r="P47" s="776"/>
      <c r="Q47" s="776"/>
      <c r="R47" s="771"/>
    </row>
    <row r="48" spans="1:18" s="761" customFormat="1" ht="12.75">
      <c r="A48" s="777"/>
      <c r="B48" s="786"/>
      <c r="C48" s="777"/>
      <c r="D48" s="777"/>
      <c r="E48" s="779"/>
      <c r="F48" s="780"/>
      <c r="G48" s="779"/>
      <c r="H48" s="780"/>
      <c r="I48" s="779"/>
      <c r="J48" s="780"/>
      <c r="K48" s="779"/>
      <c r="L48" s="780"/>
      <c r="M48" s="779"/>
      <c r="N48" s="780"/>
      <c r="O48" s="779"/>
      <c r="P48" s="780"/>
      <c r="Q48" s="780"/>
      <c r="R48" s="771"/>
    </row>
    <row r="49" spans="1:18" s="761" customFormat="1" ht="12.75">
      <c r="A49" s="772"/>
      <c r="B49" s="787"/>
      <c r="C49" s="781"/>
      <c r="D49" s="773"/>
      <c r="E49" s="775"/>
      <c r="F49" s="775"/>
      <c r="G49" s="775"/>
      <c r="H49" s="775"/>
      <c r="I49" s="775"/>
      <c r="J49" s="775"/>
      <c r="K49" s="775"/>
      <c r="L49" s="775"/>
      <c r="M49" s="775"/>
      <c r="N49" s="775"/>
      <c r="O49" s="775"/>
      <c r="P49" s="775"/>
      <c r="Q49" s="782"/>
      <c r="R49" s="771"/>
    </row>
    <row r="50" spans="1:18" s="761" customFormat="1" ht="0.75" customHeight="1">
      <c r="A50" s="783"/>
      <c r="B50" s="784" t="s">
        <v>850</v>
      </c>
      <c r="C50" s="1094" t="s">
        <v>851</v>
      </c>
      <c r="D50" s="1093"/>
      <c r="E50" s="1093"/>
      <c r="F50" s="1093"/>
      <c r="G50" s="1093"/>
      <c r="H50" s="1093"/>
      <c r="I50" s="1093"/>
      <c r="J50" s="1093"/>
      <c r="K50" s="1093"/>
      <c r="L50" s="1093"/>
      <c r="M50" s="1093"/>
      <c r="N50" s="1093"/>
      <c r="O50" s="1093"/>
      <c r="P50" s="1093"/>
      <c r="Q50" s="1047"/>
      <c r="R50" s="771"/>
    </row>
    <row r="51" spans="1:18" s="761" customFormat="1" ht="12.75">
      <c r="A51" s="772"/>
      <c r="B51" s="567"/>
      <c r="C51" s="781"/>
      <c r="D51" s="773"/>
      <c r="E51" s="775"/>
      <c r="F51" s="775"/>
      <c r="G51" s="775"/>
      <c r="H51" s="775"/>
      <c r="I51" s="775"/>
      <c r="J51" s="775"/>
      <c r="K51" s="775"/>
      <c r="L51" s="775"/>
      <c r="M51" s="775"/>
      <c r="N51" s="775"/>
      <c r="O51" s="775"/>
      <c r="P51" s="775"/>
      <c r="Q51" s="782"/>
      <c r="R51" s="771"/>
    </row>
    <row r="52" spans="1:18" s="761" customFormat="1" ht="12.75">
      <c r="A52" s="1098"/>
      <c r="B52" s="784" t="s">
        <v>850</v>
      </c>
      <c r="C52" s="1094" t="s">
        <v>851</v>
      </c>
      <c r="D52" s="1093"/>
      <c r="E52" s="1093"/>
      <c r="F52" s="1093"/>
      <c r="G52" s="1093"/>
      <c r="H52" s="1093"/>
      <c r="I52" s="1093"/>
      <c r="J52" s="1093"/>
      <c r="K52" s="1093"/>
      <c r="L52" s="1093"/>
      <c r="M52" s="1093"/>
      <c r="N52" s="1093"/>
      <c r="O52" s="1093"/>
      <c r="P52" s="1093"/>
      <c r="Q52" s="1047"/>
      <c r="R52" s="771"/>
    </row>
    <row r="53" spans="1:18" s="761" customFormat="1" ht="12.75">
      <c r="A53" s="1091"/>
      <c r="B53" s="770" t="s">
        <v>852</v>
      </c>
      <c r="C53" s="1092" t="s">
        <v>853</v>
      </c>
      <c r="D53" s="1095"/>
      <c r="E53" s="1095"/>
      <c r="F53" s="1095"/>
      <c r="G53" s="1095"/>
      <c r="H53" s="1095"/>
      <c r="I53" s="1095"/>
      <c r="J53" s="1095"/>
      <c r="K53" s="1095"/>
      <c r="L53" s="1095"/>
      <c r="M53" s="1095"/>
      <c r="N53" s="1095"/>
      <c r="O53" s="1095"/>
      <c r="P53" s="1095"/>
      <c r="Q53" s="1049"/>
      <c r="R53" s="771"/>
    </row>
    <row r="54" spans="1:18" s="761" customFormat="1" ht="12.75">
      <c r="A54" s="1091"/>
      <c r="B54" s="770" t="s">
        <v>854</v>
      </c>
      <c r="C54" s="1092"/>
      <c r="D54" s="1095"/>
      <c r="E54" s="1095"/>
      <c r="F54" s="1095"/>
      <c r="G54" s="1095"/>
      <c r="H54" s="1095"/>
      <c r="I54" s="1095"/>
      <c r="J54" s="1095"/>
      <c r="K54" s="1095"/>
      <c r="L54" s="1095"/>
      <c r="M54" s="1095"/>
      <c r="N54" s="1095"/>
      <c r="O54" s="1095"/>
      <c r="P54" s="1095"/>
      <c r="Q54" s="1049"/>
      <c r="R54" s="771"/>
    </row>
    <row r="55" spans="1:18" s="761" customFormat="1" ht="12.75">
      <c r="A55" s="1091"/>
      <c r="B55" s="770" t="s">
        <v>855</v>
      </c>
      <c r="C55" s="1096"/>
      <c r="D55" s="1097"/>
      <c r="E55" s="1097"/>
      <c r="F55" s="1097"/>
      <c r="G55" s="1097"/>
      <c r="H55" s="1097"/>
      <c r="I55" s="1097"/>
      <c r="J55" s="1097"/>
      <c r="K55" s="1097"/>
      <c r="L55" s="1097"/>
      <c r="M55" s="1097"/>
      <c r="N55" s="1097"/>
      <c r="O55" s="1097"/>
      <c r="P55" s="1097"/>
      <c r="Q55" s="1045"/>
      <c r="R55" s="771"/>
    </row>
    <row r="56" spans="1:18" s="761" customFormat="1" ht="12.75">
      <c r="A56" s="772"/>
      <c r="B56" s="773"/>
      <c r="C56" s="772"/>
      <c r="D56" s="772"/>
      <c r="E56" s="773"/>
      <c r="F56" s="772"/>
      <c r="G56" s="773"/>
      <c r="H56" s="772"/>
      <c r="I56" s="773"/>
      <c r="J56" s="772"/>
      <c r="K56" s="773"/>
      <c r="L56" s="772"/>
      <c r="M56" s="773"/>
      <c r="N56" s="772"/>
      <c r="O56" s="773"/>
      <c r="P56" s="772"/>
      <c r="Q56" s="772"/>
      <c r="R56" s="771"/>
    </row>
    <row r="57" spans="1:18" s="761" customFormat="1" ht="12.75">
      <c r="A57" s="772">
        <v>4</v>
      </c>
      <c r="B57" s="788" t="s">
        <v>861</v>
      </c>
      <c r="C57" s="772"/>
      <c r="D57" s="551">
        <v>600</v>
      </c>
      <c r="E57" s="775"/>
      <c r="F57" s="776"/>
      <c r="G57" s="775"/>
      <c r="H57" s="776"/>
      <c r="I57" s="775"/>
      <c r="J57" s="776"/>
      <c r="K57" s="775"/>
      <c r="L57" s="776"/>
      <c r="M57" s="775"/>
      <c r="N57" s="776"/>
      <c r="O57" s="775"/>
      <c r="P57" s="776"/>
      <c r="Q57" s="776"/>
      <c r="R57" s="771"/>
    </row>
    <row r="58" spans="1:18" s="761" customFormat="1" ht="12.75">
      <c r="A58" s="772"/>
      <c r="B58" s="788" t="s">
        <v>862</v>
      </c>
      <c r="C58" s="772"/>
      <c r="D58" s="551">
        <v>60014</v>
      </c>
      <c r="E58" s="775">
        <v>4029420</v>
      </c>
      <c r="F58" s="776">
        <v>604413</v>
      </c>
      <c r="G58" s="775">
        <v>3425007</v>
      </c>
      <c r="H58" s="776">
        <v>707500</v>
      </c>
      <c r="I58" s="775">
        <f>J58+L58</f>
        <v>707500</v>
      </c>
      <c r="J58" s="776">
        <v>510000</v>
      </c>
      <c r="K58" s="775"/>
      <c r="L58" s="776">
        <v>197500</v>
      </c>
      <c r="M58" s="775"/>
      <c r="N58" s="776"/>
      <c r="O58" s="775"/>
      <c r="P58" s="776"/>
      <c r="Q58" s="776"/>
      <c r="R58" s="771"/>
    </row>
    <row r="59" spans="1:18" s="761" customFormat="1" ht="12.75">
      <c r="A59" s="772"/>
      <c r="B59" s="788"/>
      <c r="C59" s="772"/>
      <c r="D59" s="772"/>
      <c r="E59" s="775"/>
      <c r="F59" s="776"/>
      <c r="G59" s="775"/>
      <c r="H59" s="776"/>
      <c r="I59" s="775"/>
      <c r="J59" s="776"/>
      <c r="K59" s="775"/>
      <c r="L59" s="776"/>
      <c r="M59" s="775"/>
      <c r="N59" s="776"/>
      <c r="O59" s="775"/>
      <c r="P59" s="776"/>
      <c r="Q59" s="776"/>
      <c r="R59" s="771"/>
    </row>
    <row r="60" spans="1:18" s="761" customFormat="1" ht="12.75">
      <c r="A60" s="777"/>
      <c r="B60" s="507"/>
      <c r="C60" s="777"/>
      <c r="D60" s="777"/>
      <c r="E60" s="779"/>
      <c r="F60" s="780"/>
      <c r="G60" s="779"/>
      <c r="H60" s="780"/>
      <c r="I60" s="779"/>
      <c r="J60" s="780"/>
      <c r="K60" s="779"/>
      <c r="L60" s="780"/>
      <c r="M60" s="779"/>
      <c r="N60" s="780"/>
      <c r="O60" s="779"/>
      <c r="P60" s="780"/>
      <c r="Q60" s="780"/>
      <c r="R60" s="771"/>
    </row>
    <row r="61" spans="1:18" s="761" customFormat="1" ht="12.75">
      <c r="A61" s="772"/>
      <c r="B61" s="567"/>
      <c r="C61" s="781"/>
      <c r="D61" s="773"/>
      <c r="E61" s="775"/>
      <c r="F61" s="775"/>
      <c r="G61" s="775"/>
      <c r="H61" s="775"/>
      <c r="I61" s="775"/>
      <c r="J61" s="775"/>
      <c r="K61" s="775"/>
      <c r="L61" s="775"/>
      <c r="M61" s="775"/>
      <c r="N61" s="775"/>
      <c r="O61" s="775"/>
      <c r="P61" s="775"/>
      <c r="Q61" s="782"/>
      <c r="R61" s="771"/>
    </row>
    <row r="62" spans="1:18" s="761" customFormat="1" ht="12.75">
      <c r="A62" s="1098"/>
      <c r="B62" s="784" t="s">
        <v>850</v>
      </c>
      <c r="C62" s="1094" t="s">
        <v>851</v>
      </c>
      <c r="D62" s="1093"/>
      <c r="E62" s="1093"/>
      <c r="F62" s="1093"/>
      <c r="G62" s="1093"/>
      <c r="H62" s="1093"/>
      <c r="I62" s="1093"/>
      <c r="J62" s="1093"/>
      <c r="K62" s="1093"/>
      <c r="L62" s="1093"/>
      <c r="M62" s="1093"/>
      <c r="N62" s="1093"/>
      <c r="O62" s="1093"/>
      <c r="P62" s="1093"/>
      <c r="Q62" s="1047"/>
      <c r="R62" s="771"/>
    </row>
    <row r="63" spans="1:18" s="761" customFormat="1" ht="12.75">
      <c r="A63" s="1091"/>
      <c r="B63" s="770" t="s">
        <v>852</v>
      </c>
      <c r="C63" s="1092" t="s">
        <v>853</v>
      </c>
      <c r="D63" s="1095"/>
      <c r="E63" s="1095"/>
      <c r="F63" s="1095"/>
      <c r="G63" s="1095"/>
      <c r="H63" s="1095"/>
      <c r="I63" s="1095"/>
      <c r="J63" s="1095"/>
      <c r="K63" s="1095"/>
      <c r="L63" s="1095"/>
      <c r="M63" s="1095"/>
      <c r="N63" s="1095"/>
      <c r="O63" s="1095"/>
      <c r="P63" s="1095"/>
      <c r="Q63" s="1049"/>
      <c r="R63" s="771"/>
    </row>
    <row r="64" spans="1:18" s="761" customFormat="1" ht="12.75">
      <c r="A64" s="1091"/>
      <c r="B64" s="770" t="s">
        <v>854</v>
      </c>
      <c r="C64" s="1092"/>
      <c r="D64" s="1095"/>
      <c r="E64" s="1095"/>
      <c r="F64" s="1095"/>
      <c r="G64" s="1095"/>
      <c r="H64" s="1095"/>
      <c r="I64" s="1095"/>
      <c r="J64" s="1095"/>
      <c r="K64" s="1095"/>
      <c r="L64" s="1095"/>
      <c r="M64" s="1095"/>
      <c r="N64" s="1095"/>
      <c r="O64" s="1095"/>
      <c r="P64" s="1095"/>
      <c r="Q64" s="1049"/>
      <c r="R64" s="771"/>
    </row>
    <row r="65" spans="1:18" s="761" customFormat="1" ht="12.75">
      <c r="A65" s="1091"/>
      <c r="B65" s="770" t="s">
        <v>855</v>
      </c>
      <c r="C65" s="1096"/>
      <c r="D65" s="1097"/>
      <c r="E65" s="1097"/>
      <c r="F65" s="1097"/>
      <c r="G65" s="1097"/>
      <c r="H65" s="1097"/>
      <c r="I65" s="1097"/>
      <c r="J65" s="1097"/>
      <c r="K65" s="1097"/>
      <c r="L65" s="1097"/>
      <c r="M65" s="1097"/>
      <c r="N65" s="1097"/>
      <c r="O65" s="1097"/>
      <c r="P65" s="1097"/>
      <c r="Q65" s="1045"/>
      <c r="R65" s="771"/>
    </row>
    <row r="66" spans="1:18" s="761" customFormat="1" ht="12.75">
      <c r="A66" s="772"/>
      <c r="B66" s="773"/>
      <c r="C66" s="772"/>
      <c r="D66" s="772"/>
      <c r="E66" s="773"/>
      <c r="F66" s="772"/>
      <c r="G66" s="773"/>
      <c r="H66" s="772"/>
      <c r="I66" s="773"/>
      <c r="J66" s="772"/>
      <c r="K66" s="773"/>
      <c r="L66" s="772"/>
      <c r="M66" s="773"/>
      <c r="N66" s="772"/>
      <c r="O66" s="773"/>
      <c r="P66" s="772"/>
      <c r="Q66" s="772"/>
      <c r="R66" s="771"/>
    </row>
    <row r="67" spans="1:18" s="761" customFormat="1" ht="12.75">
      <c r="A67" s="772">
        <v>5</v>
      </c>
      <c r="B67" s="788" t="s">
        <v>863</v>
      </c>
      <c r="C67" s="772"/>
      <c r="D67" s="551">
        <v>600</v>
      </c>
      <c r="E67" s="775"/>
      <c r="F67" s="776"/>
      <c r="G67" s="775"/>
      <c r="H67" s="776"/>
      <c r="I67" s="775"/>
      <c r="J67" s="776"/>
      <c r="K67" s="775"/>
      <c r="L67" s="776"/>
      <c r="M67" s="775"/>
      <c r="N67" s="776"/>
      <c r="O67" s="775"/>
      <c r="P67" s="776"/>
      <c r="Q67" s="776"/>
      <c r="R67" s="771"/>
    </row>
    <row r="68" spans="1:18" s="761" customFormat="1" ht="12.75">
      <c r="A68" s="772"/>
      <c r="B68" s="788" t="s">
        <v>864</v>
      </c>
      <c r="C68" s="772"/>
      <c r="D68" s="551">
        <v>60014</v>
      </c>
      <c r="E68" s="775">
        <v>3503267</v>
      </c>
      <c r="F68" s="776">
        <v>525490</v>
      </c>
      <c r="G68" s="775">
        <v>2977777</v>
      </c>
      <c r="H68" s="776">
        <v>17700</v>
      </c>
      <c r="I68" s="775">
        <v>17700</v>
      </c>
      <c r="J68" s="776"/>
      <c r="K68" s="775"/>
      <c r="L68" s="776">
        <v>17700</v>
      </c>
      <c r="M68" s="775"/>
      <c r="N68" s="776"/>
      <c r="O68" s="775"/>
      <c r="P68" s="776"/>
      <c r="Q68" s="776"/>
      <c r="R68" s="771"/>
    </row>
    <row r="69" spans="1:18" s="761" customFormat="1" ht="12.75">
      <c r="A69" s="772"/>
      <c r="B69" s="788"/>
      <c r="C69" s="772"/>
      <c r="D69" s="772"/>
      <c r="E69" s="775"/>
      <c r="F69" s="776"/>
      <c r="G69" s="775"/>
      <c r="H69" s="776"/>
      <c r="I69" s="775"/>
      <c r="J69" s="776"/>
      <c r="K69" s="775"/>
      <c r="L69" s="776"/>
      <c r="M69" s="775"/>
      <c r="N69" s="776"/>
      <c r="O69" s="775"/>
      <c r="P69" s="776"/>
      <c r="Q69" s="776"/>
      <c r="R69" s="771"/>
    </row>
    <row r="70" spans="1:18" s="761" customFormat="1" ht="12.75">
      <c r="A70" s="777"/>
      <c r="B70" s="507"/>
      <c r="C70" s="777"/>
      <c r="D70" s="777"/>
      <c r="E70" s="779"/>
      <c r="F70" s="780"/>
      <c r="G70" s="779"/>
      <c r="H70" s="780"/>
      <c r="I70" s="779"/>
      <c r="J70" s="780"/>
      <c r="K70" s="779"/>
      <c r="L70" s="780"/>
      <c r="M70" s="779"/>
      <c r="N70" s="780"/>
      <c r="O70" s="779"/>
      <c r="P70" s="780"/>
      <c r="Q70" s="780"/>
      <c r="R70" s="771"/>
    </row>
    <row r="71" spans="1:18" s="761" customFormat="1" ht="12.75">
      <c r="A71" s="772"/>
      <c r="B71" s="567"/>
      <c r="C71" s="781"/>
      <c r="D71" s="773"/>
      <c r="E71" s="775"/>
      <c r="F71" s="775"/>
      <c r="G71" s="775"/>
      <c r="H71" s="775"/>
      <c r="I71" s="775"/>
      <c r="J71" s="775"/>
      <c r="K71" s="775"/>
      <c r="L71" s="775"/>
      <c r="M71" s="775"/>
      <c r="N71" s="775"/>
      <c r="O71" s="775"/>
      <c r="P71" s="775"/>
      <c r="Q71" s="782"/>
      <c r="R71" s="771"/>
    </row>
    <row r="72" spans="1:18" s="761" customFormat="1" ht="12.75">
      <c r="A72" s="772"/>
      <c r="B72" s="773"/>
      <c r="C72" s="781"/>
      <c r="D72" s="773"/>
      <c r="E72" s="775"/>
      <c r="F72" s="775"/>
      <c r="G72" s="775"/>
      <c r="H72" s="775"/>
      <c r="I72" s="775"/>
      <c r="J72" s="775"/>
      <c r="K72" s="775"/>
      <c r="L72" s="775"/>
      <c r="M72" s="775"/>
      <c r="N72" s="775"/>
      <c r="O72" s="775"/>
      <c r="P72" s="775"/>
      <c r="Q72" s="782"/>
      <c r="R72" s="771"/>
    </row>
    <row r="73" spans="1:18" s="761" customFormat="1" ht="12.75">
      <c r="A73" s="1098"/>
      <c r="B73" s="784" t="s">
        <v>850</v>
      </c>
      <c r="C73" s="1094"/>
      <c r="D73" s="1093"/>
      <c r="E73" s="1093"/>
      <c r="F73" s="1093"/>
      <c r="G73" s="1093"/>
      <c r="H73" s="1093"/>
      <c r="I73" s="1093"/>
      <c r="J73" s="1093"/>
      <c r="K73" s="1093"/>
      <c r="L73" s="1093"/>
      <c r="M73" s="1093"/>
      <c r="N73" s="1093"/>
      <c r="O73" s="1093"/>
      <c r="P73" s="1093"/>
      <c r="Q73" s="1047"/>
      <c r="R73" s="771"/>
    </row>
    <row r="74" spans="1:18" s="761" customFormat="1" ht="12.75">
      <c r="A74" s="1091"/>
      <c r="B74" s="770" t="s">
        <v>852</v>
      </c>
      <c r="C74" s="1094" t="s">
        <v>865</v>
      </c>
      <c r="D74" s="1093"/>
      <c r="E74" s="1093"/>
      <c r="F74" s="1093"/>
      <c r="G74" s="1093"/>
      <c r="H74" s="1093"/>
      <c r="I74" s="1093"/>
      <c r="J74" s="1093"/>
      <c r="K74" s="1093"/>
      <c r="L74" s="1093"/>
      <c r="M74" s="1093"/>
      <c r="N74" s="1093"/>
      <c r="O74" s="1093"/>
      <c r="P74" s="1093"/>
      <c r="Q74" s="1047"/>
      <c r="R74" s="771"/>
    </row>
    <row r="75" spans="1:18" s="761" customFormat="1" ht="12.75">
      <c r="A75" s="1091"/>
      <c r="B75" s="770" t="s">
        <v>854</v>
      </c>
      <c r="C75" s="1092"/>
      <c r="D75" s="1095"/>
      <c r="E75" s="1095"/>
      <c r="F75" s="1095"/>
      <c r="G75" s="1095"/>
      <c r="H75" s="1095"/>
      <c r="I75" s="1095"/>
      <c r="J75" s="1095"/>
      <c r="K75" s="1095"/>
      <c r="L75" s="1095"/>
      <c r="M75" s="1095"/>
      <c r="N75" s="1095"/>
      <c r="O75" s="1095"/>
      <c r="P75" s="1095"/>
      <c r="Q75" s="1049"/>
      <c r="R75" s="771"/>
    </row>
    <row r="76" spans="1:18" s="761" customFormat="1" ht="12.75">
      <c r="A76" s="1091"/>
      <c r="B76" s="770" t="s">
        <v>855</v>
      </c>
      <c r="C76" s="1096"/>
      <c r="D76" s="1097"/>
      <c r="E76" s="1097"/>
      <c r="F76" s="1097"/>
      <c r="G76" s="1097"/>
      <c r="H76" s="1097"/>
      <c r="I76" s="1097"/>
      <c r="J76" s="1097"/>
      <c r="K76" s="1097"/>
      <c r="L76" s="1097"/>
      <c r="M76" s="1097"/>
      <c r="N76" s="1097"/>
      <c r="O76" s="1097"/>
      <c r="P76" s="1097"/>
      <c r="Q76" s="1045"/>
      <c r="R76" s="771"/>
    </row>
    <row r="77" spans="1:18" s="761" customFormat="1" ht="12.75">
      <c r="A77" s="772"/>
      <c r="B77" s="773"/>
      <c r="C77" s="772"/>
      <c r="D77" s="772"/>
      <c r="E77" s="773"/>
      <c r="F77" s="772"/>
      <c r="G77" s="773"/>
      <c r="H77" s="772"/>
      <c r="I77" s="773"/>
      <c r="J77" s="772"/>
      <c r="K77" s="773"/>
      <c r="L77" s="772"/>
      <c r="M77" s="773"/>
      <c r="N77" s="772"/>
      <c r="O77" s="773"/>
      <c r="P77" s="772"/>
      <c r="Q77" s="772"/>
      <c r="R77" s="771"/>
    </row>
    <row r="78" spans="1:18" s="761" customFormat="1" ht="12.75">
      <c r="A78" s="772">
        <v>6</v>
      </c>
      <c r="B78" s="774" t="s">
        <v>655</v>
      </c>
      <c r="C78" s="772"/>
      <c r="D78" s="551">
        <v>700</v>
      </c>
      <c r="E78" s="775"/>
      <c r="F78" s="776"/>
      <c r="G78" s="775"/>
      <c r="H78" s="776"/>
      <c r="I78" s="775"/>
      <c r="J78" s="776"/>
      <c r="K78" s="775"/>
      <c r="L78" s="776"/>
      <c r="M78" s="775"/>
      <c r="N78" s="776"/>
      <c r="O78" s="775"/>
      <c r="P78" s="776"/>
      <c r="Q78" s="776"/>
      <c r="R78" s="771"/>
    </row>
    <row r="79" spans="1:18" s="761" customFormat="1" ht="12.75">
      <c r="A79" s="772"/>
      <c r="B79" s="774" t="s">
        <v>866</v>
      </c>
      <c r="C79" s="772"/>
      <c r="D79" s="551">
        <v>70005</v>
      </c>
      <c r="E79" s="775">
        <v>2050000</v>
      </c>
      <c r="F79" s="776">
        <v>307500</v>
      </c>
      <c r="G79" s="775">
        <v>1742500</v>
      </c>
      <c r="H79" s="776">
        <v>420000</v>
      </c>
      <c r="I79" s="775">
        <v>420000</v>
      </c>
      <c r="J79" s="776"/>
      <c r="K79" s="775"/>
      <c r="L79" s="776">
        <v>420000</v>
      </c>
      <c r="M79" s="775"/>
      <c r="N79" s="776"/>
      <c r="O79" s="775"/>
      <c r="P79" s="776"/>
      <c r="Q79" s="776"/>
      <c r="R79" s="771"/>
    </row>
    <row r="80" spans="1:18" s="761" customFormat="1" ht="12.75">
      <c r="A80" s="772"/>
      <c r="B80" s="774" t="s">
        <v>791</v>
      </c>
      <c r="C80" s="772"/>
      <c r="D80" s="772"/>
      <c r="E80" s="775"/>
      <c r="F80" s="776"/>
      <c r="G80" s="775"/>
      <c r="H80" s="776"/>
      <c r="I80" s="775"/>
      <c r="J80" s="776"/>
      <c r="K80" s="775"/>
      <c r="L80" s="776"/>
      <c r="M80" s="775"/>
      <c r="N80" s="776"/>
      <c r="O80" s="775"/>
      <c r="P80" s="776"/>
      <c r="Q80" s="776"/>
      <c r="R80" s="771"/>
    </row>
    <row r="81" spans="1:18" s="761" customFormat="1" ht="12.75">
      <c r="A81" s="777"/>
      <c r="B81" s="778"/>
      <c r="C81" s="777"/>
      <c r="D81" s="777"/>
      <c r="E81" s="779"/>
      <c r="F81" s="780"/>
      <c r="G81" s="779"/>
      <c r="H81" s="780"/>
      <c r="I81" s="779"/>
      <c r="J81" s="780"/>
      <c r="K81" s="779"/>
      <c r="L81" s="780"/>
      <c r="M81" s="779"/>
      <c r="N81" s="780"/>
      <c r="O81" s="779"/>
      <c r="P81" s="780"/>
      <c r="Q81" s="780"/>
      <c r="R81" s="771"/>
    </row>
    <row r="82" spans="1:18" s="761" customFormat="1" ht="12.75">
      <c r="A82" s="789"/>
      <c r="B82" s="789"/>
      <c r="C82" s="789"/>
      <c r="D82" s="773"/>
      <c r="E82" s="775"/>
      <c r="F82" s="775"/>
      <c r="G82" s="775"/>
      <c r="H82" s="775"/>
      <c r="I82" s="775"/>
      <c r="J82" s="775"/>
      <c r="K82" s="775"/>
      <c r="L82" s="775"/>
      <c r="M82" s="775"/>
      <c r="N82" s="775"/>
      <c r="O82" s="775"/>
      <c r="P82" s="775"/>
      <c r="Q82" s="782"/>
      <c r="R82" s="771"/>
    </row>
    <row r="83" spans="1:18" s="761" customFormat="1" ht="12.75">
      <c r="A83" s="1091"/>
      <c r="B83" s="770" t="s">
        <v>850</v>
      </c>
      <c r="C83" s="1092"/>
      <c r="D83" s="1093"/>
      <c r="E83" s="1093"/>
      <c r="F83" s="1093"/>
      <c r="G83" s="1093"/>
      <c r="H83" s="1093"/>
      <c r="I83" s="1093"/>
      <c r="J83" s="1093"/>
      <c r="K83" s="1093"/>
      <c r="L83" s="1093"/>
      <c r="M83" s="1093"/>
      <c r="N83" s="1093"/>
      <c r="O83" s="1093"/>
      <c r="P83" s="1093"/>
      <c r="Q83" s="1047"/>
      <c r="R83" s="771"/>
    </row>
    <row r="84" spans="1:18" s="761" customFormat="1" ht="12.75">
      <c r="A84" s="1091"/>
      <c r="B84" s="770" t="s">
        <v>852</v>
      </c>
      <c r="C84" s="1094" t="s">
        <v>865</v>
      </c>
      <c r="D84" s="1093"/>
      <c r="E84" s="1093"/>
      <c r="F84" s="1093"/>
      <c r="G84" s="1093"/>
      <c r="H84" s="1093"/>
      <c r="I84" s="1093"/>
      <c r="J84" s="1093"/>
      <c r="K84" s="1093"/>
      <c r="L84" s="1093"/>
      <c r="M84" s="1093"/>
      <c r="N84" s="1093"/>
      <c r="O84" s="1093"/>
      <c r="P84" s="1093"/>
      <c r="Q84" s="1047"/>
      <c r="R84" s="771"/>
    </row>
    <row r="85" spans="1:18" s="761" customFormat="1" ht="12.75">
      <c r="A85" s="1091"/>
      <c r="B85" s="770" t="s">
        <v>854</v>
      </c>
      <c r="C85" s="1092"/>
      <c r="D85" s="1095"/>
      <c r="E85" s="1095"/>
      <c r="F85" s="1095"/>
      <c r="G85" s="1095"/>
      <c r="H85" s="1095"/>
      <c r="I85" s="1095"/>
      <c r="J85" s="1095"/>
      <c r="K85" s="1095"/>
      <c r="L85" s="1095"/>
      <c r="M85" s="1095"/>
      <c r="N85" s="1095"/>
      <c r="O85" s="1095"/>
      <c r="P85" s="1095"/>
      <c r="Q85" s="1049"/>
      <c r="R85" s="771"/>
    </row>
    <row r="86" spans="1:18" s="761" customFormat="1" ht="12.75">
      <c r="A86" s="1091"/>
      <c r="B86" s="770" t="s">
        <v>855</v>
      </c>
      <c r="C86" s="1096"/>
      <c r="D86" s="1097"/>
      <c r="E86" s="1097"/>
      <c r="F86" s="1097"/>
      <c r="G86" s="1097"/>
      <c r="H86" s="1097"/>
      <c r="I86" s="1097"/>
      <c r="J86" s="1097"/>
      <c r="K86" s="1097"/>
      <c r="L86" s="1097"/>
      <c r="M86" s="1097"/>
      <c r="N86" s="1097"/>
      <c r="O86" s="1097"/>
      <c r="P86" s="1097"/>
      <c r="Q86" s="1045"/>
      <c r="R86" s="771"/>
    </row>
    <row r="87" spans="1:18" s="761" customFormat="1" ht="12.75">
      <c r="A87" s="772"/>
      <c r="B87" s="773"/>
      <c r="C87" s="772"/>
      <c r="D87" s="772"/>
      <c r="E87" s="773"/>
      <c r="F87" s="772"/>
      <c r="G87" s="773"/>
      <c r="H87" s="772"/>
      <c r="I87" s="773"/>
      <c r="J87" s="772"/>
      <c r="K87" s="773"/>
      <c r="L87" s="772"/>
      <c r="M87" s="773"/>
      <c r="N87" s="772"/>
      <c r="O87" s="773"/>
      <c r="P87" s="772"/>
      <c r="Q87" s="772"/>
      <c r="R87" s="771"/>
    </row>
    <row r="88" spans="1:18" s="761" customFormat="1" ht="12.75">
      <c r="A88" s="772">
        <v>7</v>
      </c>
      <c r="B88" s="774" t="s">
        <v>867</v>
      </c>
      <c r="C88" s="772"/>
      <c r="D88" s="551">
        <v>700</v>
      </c>
      <c r="E88" s="775"/>
      <c r="F88" s="776"/>
      <c r="G88" s="775"/>
      <c r="H88" s="776"/>
      <c r="I88" s="775"/>
      <c r="J88" s="776"/>
      <c r="K88" s="775"/>
      <c r="L88" s="776"/>
      <c r="M88" s="775"/>
      <c r="N88" s="776"/>
      <c r="O88" s="775"/>
      <c r="P88" s="776"/>
      <c r="Q88" s="776"/>
      <c r="R88" s="771"/>
    </row>
    <row r="89" spans="1:18" s="761" customFormat="1" ht="12.75">
      <c r="A89" s="772"/>
      <c r="B89" s="774" t="s">
        <v>868</v>
      </c>
      <c r="C89" s="772"/>
      <c r="D89" s="551">
        <v>70005</v>
      </c>
      <c r="E89" s="775">
        <v>1365000</v>
      </c>
      <c r="F89" s="776">
        <v>204750</v>
      </c>
      <c r="G89" s="775">
        <v>1160250</v>
      </c>
      <c r="H89" s="776">
        <v>115000</v>
      </c>
      <c r="I89" s="775">
        <v>115000</v>
      </c>
      <c r="J89" s="776"/>
      <c r="K89" s="775"/>
      <c r="L89" s="776">
        <v>115000</v>
      </c>
      <c r="M89" s="775"/>
      <c r="N89" s="776"/>
      <c r="O89" s="775"/>
      <c r="P89" s="776"/>
      <c r="Q89" s="776"/>
      <c r="R89" s="771"/>
    </row>
    <row r="90" spans="1:18" s="761" customFormat="1" ht="12.75">
      <c r="A90" s="772"/>
      <c r="B90" s="774" t="s">
        <v>869</v>
      </c>
      <c r="C90" s="772"/>
      <c r="D90" s="772"/>
      <c r="E90" s="775"/>
      <c r="F90" s="776"/>
      <c r="G90" s="775"/>
      <c r="H90" s="776"/>
      <c r="I90" s="775"/>
      <c r="J90" s="776"/>
      <c r="K90" s="775"/>
      <c r="L90" s="776"/>
      <c r="M90" s="775"/>
      <c r="N90" s="776"/>
      <c r="O90" s="775"/>
      <c r="P90" s="776"/>
      <c r="Q90" s="776"/>
      <c r="R90" s="771"/>
    </row>
    <row r="91" spans="1:18" s="761" customFormat="1" ht="12.75">
      <c r="A91" s="777"/>
      <c r="B91" s="790"/>
      <c r="C91" s="777"/>
      <c r="D91" s="777"/>
      <c r="E91" s="779"/>
      <c r="F91" s="780"/>
      <c r="G91" s="779"/>
      <c r="H91" s="780"/>
      <c r="I91" s="779"/>
      <c r="J91" s="780"/>
      <c r="K91" s="779"/>
      <c r="L91" s="780"/>
      <c r="M91" s="779"/>
      <c r="N91" s="780"/>
      <c r="O91" s="779"/>
      <c r="P91" s="780"/>
      <c r="Q91" s="780"/>
      <c r="R91" s="771"/>
    </row>
    <row r="92" spans="1:17" s="761" customFormat="1" ht="12.75">
      <c r="A92" s="1091"/>
      <c r="B92" s="770" t="s">
        <v>850</v>
      </c>
      <c r="C92" s="1092"/>
      <c r="D92" s="1093"/>
      <c r="E92" s="1093"/>
      <c r="F92" s="1093"/>
      <c r="G92" s="1093"/>
      <c r="H92" s="1093"/>
      <c r="I92" s="1093"/>
      <c r="J92" s="1093"/>
      <c r="K92" s="1093"/>
      <c r="L92" s="1093"/>
      <c r="M92" s="1093"/>
      <c r="N92" s="1093"/>
      <c r="O92" s="1093"/>
      <c r="P92" s="1093"/>
      <c r="Q92" s="1047"/>
    </row>
    <row r="93" spans="1:17" s="761" customFormat="1" ht="12.75">
      <c r="A93" s="1091"/>
      <c r="B93" s="770" t="s">
        <v>852</v>
      </c>
      <c r="C93" s="1094" t="s">
        <v>865</v>
      </c>
      <c r="D93" s="1093"/>
      <c r="E93" s="1093"/>
      <c r="F93" s="1093"/>
      <c r="G93" s="1093"/>
      <c r="H93" s="1093"/>
      <c r="I93" s="1093"/>
      <c r="J93" s="1093"/>
      <c r="K93" s="1093"/>
      <c r="L93" s="1093"/>
      <c r="M93" s="1093"/>
      <c r="N93" s="1093"/>
      <c r="O93" s="1093"/>
      <c r="P93" s="1093"/>
      <c r="Q93" s="1047"/>
    </row>
    <row r="94" spans="1:17" s="761" customFormat="1" ht="12.75">
      <c r="A94" s="1091"/>
      <c r="B94" s="770" t="s">
        <v>854</v>
      </c>
      <c r="C94" s="1092"/>
      <c r="D94" s="1095"/>
      <c r="E94" s="1095"/>
      <c r="F94" s="1095"/>
      <c r="G94" s="1095"/>
      <c r="H94" s="1095"/>
      <c r="I94" s="1095"/>
      <c r="J94" s="1095"/>
      <c r="K94" s="1095"/>
      <c r="L94" s="1095"/>
      <c r="M94" s="1095"/>
      <c r="N94" s="1095"/>
      <c r="O94" s="1095"/>
      <c r="P94" s="1095"/>
      <c r="Q94" s="1049"/>
    </row>
    <row r="95" spans="1:17" s="761" customFormat="1" ht="12.75">
      <c r="A95" s="1091"/>
      <c r="B95" s="770" t="s">
        <v>855</v>
      </c>
      <c r="C95" s="1096"/>
      <c r="D95" s="1097"/>
      <c r="E95" s="1097"/>
      <c r="F95" s="1097"/>
      <c r="G95" s="1097"/>
      <c r="H95" s="1097"/>
      <c r="I95" s="1097"/>
      <c r="J95" s="1097"/>
      <c r="K95" s="1097"/>
      <c r="L95" s="1097"/>
      <c r="M95" s="1097"/>
      <c r="N95" s="1097"/>
      <c r="O95" s="1097"/>
      <c r="P95" s="1097"/>
      <c r="Q95" s="1045"/>
    </row>
    <row r="96" spans="1:17" s="761" customFormat="1" ht="12.75">
      <c r="A96" s="772"/>
      <c r="B96" s="773"/>
      <c r="C96" s="772"/>
      <c r="D96" s="772"/>
      <c r="E96" s="773"/>
      <c r="F96" s="772"/>
      <c r="G96" s="773"/>
      <c r="H96" s="772"/>
      <c r="I96" s="773"/>
      <c r="J96" s="772"/>
      <c r="K96" s="773"/>
      <c r="L96" s="772"/>
      <c r="M96" s="773"/>
      <c r="N96" s="772"/>
      <c r="O96" s="773"/>
      <c r="P96" s="772"/>
      <c r="Q96" s="772"/>
    </row>
    <row r="97" spans="1:17" s="761" customFormat="1" ht="12.75">
      <c r="A97" s="573">
        <v>8</v>
      </c>
      <c r="B97" s="774" t="s">
        <v>867</v>
      </c>
      <c r="C97" s="772"/>
      <c r="D97" s="551">
        <v>700</v>
      </c>
      <c r="E97" s="775"/>
      <c r="F97" s="776"/>
      <c r="G97" s="775"/>
      <c r="H97" s="776"/>
      <c r="I97" s="775"/>
      <c r="J97" s="776"/>
      <c r="K97" s="775"/>
      <c r="L97" s="776"/>
      <c r="M97" s="775"/>
      <c r="N97" s="776"/>
      <c r="O97" s="775"/>
      <c r="P97" s="776"/>
      <c r="Q97" s="776"/>
    </row>
    <row r="98" spans="1:17" s="761" customFormat="1" ht="12.75">
      <c r="A98" s="772"/>
      <c r="B98" s="774" t="s">
        <v>868</v>
      </c>
      <c r="C98" s="772"/>
      <c r="D98" s="551">
        <v>70005</v>
      </c>
      <c r="E98" s="775">
        <v>875000</v>
      </c>
      <c r="F98" s="776">
        <v>131250</v>
      </c>
      <c r="G98" s="775">
        <v>743750</v>
      </c>
      <c r="H98" s="776">
        <v>230000</v>
      </c>
      <c r="I98" s="775">
        <v>230000</v>
      </c>
      <c r="J98" s="776"/>
      <c r="K98" s="775"/>
      <c r="L98" s="776">
        <v>230000</v>
      </c>
      <c r="M98" s="775"/>
      <c r="N98" s="776"/>
      <c r="O98" s="775"/>
      <c r="P98" s="776"/>
      <c r="Q98" s="776"/>
    </row>
    <row r="99" spans="1:17" s="761" customFormat="1" ht="12.75">
      <c r="A99" s="772"/>
      <c r="B99" s="774" t="s">
        <v>870</v>
      </c>
      <c r="C99" s="772"/>
      <c r="D99" s="772"/>
      <c r="E99" s="775"/>
      <c r="F99" s="776"/>
      <c r="G99" s="775"/>
      <c r="H99" s="776"/>
      <c r="I99" s="775"/>
      <c r="J99" s="776"/>
      <c r="K99" s="775"/>
      <c r="L99" s="776"/>
      <c r="M99" s="775"/>
      <c r="N99" s="776"/>
      <c r="O99" s="775"/>
      <c r="P99" s="776"/>
      <c r="Q99" s="776"/>
    </row>
    <row r="100" spans="1:17" s="761" customFormat="1" ht="12.75">
      <c r="A100" s="777"/>
      <c r="B100" s="790"/>
      <c r="C100" s="777"/>
      <c r="D100" s="777"/>
      <c r="E100" s="779"/>
      <c r="F100" s="780"/>
      <c r="G100" s="779"/>
      <c r="H100" s="780"/>
      <c r="I100" s="779"/>
      <c r="J100" s="780"/>
      <c r="K100" s="779"/>
      <c r="L100" s="780"/>
      <c r="M100" s="779"/>
      <c r="N100" s="780"/>
      <c r="O100" s="779"/>
      <c r="P100" s="780"/>
      <c r="Q100" s="780"/>
    </row>
    <row r="101" spans="1:17" s="761" customFormat="1" ht="12.75">
      <c r="A101" s="1091"/>
      <c r="B101" s="770" t="s">
        <v>850</v>
      </c>
      <c r="C101" s="1092"/>
      <c r="D101" s="1093"/>
      <c r="E101" s="1093"/>
      <c r="F101" s="1093"/>
      <c r="G101" s="1093"/>
      <c r="H101" s="1093"/>
      <c r="I101" s="1093"/>
      <c r="J101" s="1093"/>
      <c r="K101" s="1093"/>
      <c r="L101" s="1093"/>
      <c r="M101" s="1093"/>
      <c r="N101" s="1093"/>
      <c r="O101" s="1093"/>
      <c r="P101" s="1093"/>
      <c r="Q101" s="1047"/>
    </row>
    <row r="102" spans="1:17" s="761" customFormat="1" ht="12.75">
      <c r="A102" s="1091"/>
      <c r="B102" s="770" t="s">
        <v>852</v>
      </c>
      <c r="C102" s="1094" t="s">
        <v>871</v>
      </c>
      <c r="D102" s="1093"/>
      <c r="E102" s="1093"/>
      <c r="F102" s="1093"/>
      <c r="G102" s="1093"/>
      <c r="H102" s="1093"/>
      <c r="I102" s="1093"/>
      <c r="J102" s="1093"/>
      <c r="K102" s="1093"/>
      <c r="L102" s="1093"/>
      <c r="M102" s="1093"/>
      <c r="N102" s="1093"/>
      <c r="O102" s="1093"/>
      <c r="P102" s="1093"/>
      <c r="Q102" s="1047"/>
    </row>
    <row r="103" spans="1:17" s="761" customFormat="1" ht="12.75">
      <c r="A103" s="1091"/>
      <c r="B103" s="770" t="s">
        <v>854</v>
      </c>
      <c r="C103" s="1092"/>
      <c r="D103" s="1095"/>
      <c r="E103" s="1095"/>
      <c r="F103" s="1095"/>
      <c r="G103" s="1095"/>
      <c r="H103" s="1095"/>
      <c r="I103" s="1095"/>
      <c r="J103" s="1095"/>
      <c r="K103" s="1095"/>
      <c r="L103" s="1095"/>
      <c r="M103" s="1095"/>
      <c r="N103" s="1095"/>
      <c r="O103" s="1095"/>
      <c r="P103" s="1095"/>
      <c r="Q103" s="1049"/>
    </row>
    <row r="104" spans="1:17" s="761" customFormat="1" ht="12.75">
      <c r="A104" s="1091"/>
      <c r="B104" s="770" t="s">
        <v>855</v>
      </c>
      <c r="C104" s="1096"/>
      <c r="D104" s="1097"/>
      <c r="E104" s="1097"/>
      <c r="F104" s="1097"/>
      <c r="G104" s="1097"/>
      <c r="H104" s="1097"/>
      <c r="I104" s="1097"/>
      <c r="J104" s="1097"/>
      <c r="K104" s="1097"/>
      <c r="L104" s="1097"/>
      <c r="M104" s="1097"/>
      <c r="N104" s="1097"/>
      <c r="O104" s="1097"/>
      <c r="P104" s="1097"/>
      <c r="Q104" s="1045"/>
    </row>
    <row r="105" spans="1:17" s="761" customFormat="1" ht="12.75">
      <c r="A105" s="772"/>
      <c r="B105" s="773"/>
      <c r="C105" s="772"/>
      <c r="D105" s="772"/>
      <c r="E105" s="773"/>
      <c r="F105" s="791"/>
      <c r="G105" s="792"/>
      <c r="H105" s="772"/>
      <c r="I105" s="773"/>
      <c r="J105" s="772"/>
      <c r="K105" s="773"/>
      <c r="L105" s="772"/>
      <c r="M105" s="773"/>
      <c r="N105" s="772"/>
      <c r="O105" s="773"/>
      <c r="P105" s="772"/>
      <c r="Q105" s="772"/>
    </row>
    <row r="106" spans="1:17" s="761" customFormat="1" ht="12.75">
      <c r="A106" s="573">
        <v>9</v>
      </c>
      <c r="B106" s="774" t="s">
        <v>872</v>
      </c>
      <c r="C106" s="772"/>
      <c r="D106" s="551">
        <v>921</v>
      </c>
      <c r="E106" s="775"/>
      <c r="F106" s="776"/>
      <c r="G106" s="775"/>
      <c r="H106" s="776"/>
      <c r="I106" s="775"/>
      <c r="J106" s="776"/>
      <c r="K106" s="775"/>
      <c r="L106" s="776"/>
      <c r="M106" s="775"/>
      <c r="N106" s="776"/>
      <c r="O106" s="775"/>
      <c r="P106" s="776"/>
      <c r="Q106" s="776"/>
    </row>
    <row r="107" spans="1:17" s="761" customFormat="1" ht="12.75">
      <c r="A107" s="772"/>
      <c r="B107" s="774" t="s">
        <v>873</v>
      </c>
      <c r="C107" s="772"/>
      <c r="D107" s="551">
        <v>92118</v>
      </c>
      <c r="E107" s="775">
        <v>1660000</v>
      </c>
      <c r="F107" s="776">
        <v>249000</v>
      </c>
      <c r="G107" s="775">
        <v>1411000</v>
      </c>
      <c r="H107" s="776">
        <v>60000</v>
      </c>
      <c r="I107" s="775">
        <v>60000</v>
      </c>
      <c r="J107" s="776"/>
      <c r="K107" s="775"/>
      <c r="L107" s="776">
        <v>60000</v>
      </c>
      <c r="M107" s="775"/>
      <c r="N107" s="776"/>
      <c r="O107" s="775"/>
      <c r="P107" s="776"/>
      <c r="Q107" s="776"/>
    </row>
    <row r="108" spans="1:17" s="761" customFormat="1" ht="12.75">
      <c r="A108" s="772"/>
      <c r="B108" s="774" t="s">
        <v>874</v>
      </c>
      <c r="C108" s="772"/>
      <c r="D108" s="772"/>
      <c r="E108" s="775"/>
      <c r="F108" s="776"/>
      <c r="G108" s="775"/>
      <c r="H108" s="776"/>
      <c r="I108" s="775"/>
      <c r="J108" s="776"/>
      <c r="K108" s="775"/>
      <c r="L108" s="776"/>
      <c r="M108" s="775"/>
      <c r="N108" s="776"/>
      <c r="O108" s="775"/>
      <c r="P108" s="776"/>
      <c r="Q108" s="776"/>
    </row>
    <row r="109" spans="1:17" s="761" customFormat="1" ht="12.75">
      <c r="A109" s="777"/>
      <c r="B109" s="790" t="s">
        <v>875</v>
      </c>
      <c r="C109" s="777"/>
      <c r="D109" s="777"/>
      <c r="E109" s="779"/>
      <c r="F109" s="780"/>
      <c r="G109" s="779"/>
      <c r="H109" s="780"/>
      <c r="I109" s="779"/>
      <c r="J109" s="780"/>
      <c r="K109" s="779"/>
      <c r="L109" s="780"/>
      <c r="M109" s="779"/>
      <c r="N109" s="780"/>
      <c r="O109" s="779"/>
      <c r="P109" s="780"/>
      <c r="Q109" s="780"/>
    </row>
    <row r="110" spans="2:17" ht="12.75">
      <c r="B110" s="761"/>
      <c r="C110" s="761"/>
      <c r="D110" s="761"/>
      <c r="E110" s="761"/>
      <c r="F110" s="761"/>
      <c r="G110" s="761"/>
      <c r="H110" s="761"/>
      <c r="I110" s="761"/>
      <c r="J110" s="761"/>
      <c r="K110" s="761"/>
      <c r="L110" s="761"/>
      <c r="M110" s="761"/>
      <c r="N110" s="761"/>
      <c r="O110" s="761"/>
      <c r="P110" s="761"/>
      <c r="Q110" s="761"/>
    </row>
    <row r="111" spans="2:17" ht="12.75">
      <c r="B111" s="761"/>
      <c r="C111" s="761"/>
      <c r="D111" s="761"/>
      <c r="E111" s="761"/>
      <c r="F111" s="761"/>
      <c r="G111" s="761"/>
      <c r="H111" s="761"/>
      <c r="I111" s="761"/>
      <c r="J111" s="761"/>
      <c r="K111" s="761"/>
      <c r="L111" s="761"/>
      <c r="M111" s="761"/>
      <c r="N111" s="761"/>
      <c r="O111" s="761"/>
      <c r="P111" s="761"/>
      <c r="Q111" s="761"/>
    </row>
    <row r="112" spans="2:17" ht="12.75">
      <c r="B112" s="761"/>
      <c r="C112" s="761"/>
      <c r="D112" s="761"/>
      <c r="E112" s="761"/>
      <c r="F112" s="761"/>
      <c r="G112" s="761"/>
      <c r="H112" s="761"/>
      <c r="I112" s="761"/>
      <c r="J112" s="761"/>
      <c r="K112" s="761"/>
      <c r="L112" s="761"/>
      <c r="M112" s="761"/>
      <c r="N112" s="761"/>
      <c r="O112" s="761"/>
      <c r="P112" s="761"/>
      <c r="Q112" s="761"/>
    </row>
    <row r="113" spans="2:17" ht="12.75">
      <c r="B113" s="761"/>
      <c r="C113" s="761"/>
      <c r="D113" s="761"/>
      <c r="E113" s="761"/>
      <c r="F113" s="761"/>
      <c r="G113" s="761"/>
      <c r="H113" s="761"/>
      <c r="I113" s="761"/>
      <c r="J113" s="761"/>
      <c r="K113" s="761"/>
      <c r="L113" s="761"/>
      <c r="M113" s="761"/>
      <c r="N113" s="761"/>
      <c r="O113" s="761"/>
      <c r="P113" s="761"/>
      <c r="Q113" s="761"/>
    </row>
    <row r="114" spans="2:17" ht="12.75">
      <c r="B114" s="761"/>
      <c r="C114" s="761"/>
      <c r="D114" s="761"/>
      <c r="E114" s="761"/>
      <c r="F114" s="761"/>
      <c r="G114" s="761"/>
      <c r="H114" s="761"/>
      <c r="I114" s="761"/>
      <c r="J114" s="761"/>
      <c r="K114" s="761"/>
      <c r="L114" s="761"/>
      <c r="M114" s="761"/>
      <c r="N114" s="761"/>
      <c r="O114" s="761"/>
      <c r="P114" s="761"/>
      <c r="Q114" s="761"/>
    </row>
    <row r="115" spans="2:17" ht="12.75">
      <c r="B115" s="761"/>
      <c r="C115" s="761"/>
      <c r="D115" s="761"/>
      <c r="E115" s="761"/>
      <c r="F115" s="761"/>
      <c r="G115" s="761"/>
      <c r="H115" s="771"/>
      <c r="I115" s="761"/>
      <c r="J115" s="761"/>
      <c r="K115" s="761"/>
      <c r="L115" s="761"/>
      <c r="M115" s="761"/>
      <c r="N115" s="761"/>
      <c r="O115" s="761"/>
      <c r="P115" s="761"/>
      <c r="Q115" s="761"/>
    </row>
    <row r="116" spans="2:17" ht="12.75">
      <c r="B116" s="761"/>
      <c r="C116" s="761"/>
      <c r="D116" s="761"/>
      <c r="E116" s="761"/>
      <c r="F116" s="761"/>
      <c r="G116" s="761"/>
      <c r="H116" s="761"/>
      <c r="I116" s="761"/>
      <c r="J116" s="761"/>
      <c r="K116" s="761"/>
      <c r="L116" s="761"/>
      <c r="M116" s="761"/>
      <c r="N116" s="761"/>
      <c r="O116" s="761"/>
      <c r="P116" s="761"/>
      <c r="Q116" s="761"/>
    </row>
    <row r="117" spans="2:17" ht="12.75">
      <c r="B117" s="761"/>
      <c r="C117" s="761"/>
      <c r="D117" s="761"/>
      <c r="E117" s="761"/>
      <c r="F117" s="761"/>
      <c r="G117" s="761"/>
      <c r="H117" s="761"/>
      <c r="I117" s="761"/>
      <c r="J117" s="761"/>
      <c r="K117" s="761"/>
      <c r="L117" s="761"/>
      <c r="M117" s="761"/>
      <c r="N117" s="761"/>
      <c r="O117" s="761"/>
      <c r="P117" s="761"/>
      <c r="Q117" s="761"/>
    </row>
    <row r="118" spans="2:17" ht="12.75">
      <c r="B118" s="761"/>
      <c r="C118" s="761"/>
      <c r="D118" s="761"/>
      <c r="E118" s="761"/>
      <c r="F118" s="761"/>
      <c r="G118" s="761"/>
      <c r="H118" s="761"/>
      <c r="I118" s="761"/>
      <c r="J118" s="761"/>
      <c r="K118" s="761"/>
      <c r="L118" s="761"/>
      <c r="M118" s="761"/>
      <c r="N118" s="761"/>
      <c r="O118" s="761"/>
      <c r="P118" s="761"/>
      <c r="Q118" s="761"/>
    </row>
    <row r="119" spans="2:17" ht="12.75">
      <c r="B119" s="761"/>
      <c r="C119" s="761"/>
      <c r="D119" s="761"/>
      <c r="E119" s="761"/>
      <c r="F119" s="761"/>
      <c r="G119" s="761"/>
      <c r="H119" s="761"/>
      <c r="I119" s="761"/>
      <c r="J119" s="761"/>
      <c r="K119" s="761"/>
      <c r="L119" s="761"/>
      <c r="M119" s="761"/>
      <c r="N119" s="761"/>
      <c r="O119" s="761"/>
      <c r="P119" s="761"/>
      <c r="Q119" s="761"/>
    </row>
    <row r="120" spans="2:17" ht="12.75">
      <c r="B120" s="761"/>
      <c r="C120" s="761"/>
      <c r="D120" s="761"/>
      <c r="E120" s="761"/>
      <c r="F120" s="761"/>
      <c r="G120" s="761"/>
      <c r="H120" s="761"/>
      <c r="I120" s="761"/>
      <c r="J120" s="761"/>
      <c r="K120" s="761"/>
      <c r="L120" s="761"/>
      <c r="M120" s="761"/>
      <c r="N120" s="761"/>
      <c r="O120" s="761"/>
      <c r="P120" s="761"/>
      <c r="Q120" s="761"/>
    </row>
    <row r="121" spans="2:17" ht="12.75">
      <c r="B121" s="761"/>
      <c r="C121" s="761"/>
      <c r="D121" s="761"/>
      <c r="E121" s="761"/>
      <c r="F121" s="761"/>
      <c r="G121" s="761"/>
      <c r="H121" s="761"/>
      <c r="I121" s="761"/>
      <c r="J121" s="761"/>
      <c r="K121" s="761"/>
      <c r="L121" s="761"/>
      <c r="M121" s="761"/>
      <c r="N121" s="761"/>
      <c r="O121" s="761"/>
      <c r="P121" s="761"/>
      <c r="Q121" s="761"/>
    </row>
    <row r="122" spans="2:17" ht="12.75">
      <c r="B122" s="761"/>
      <c r="C122" s="761"/>
      <c r="D122" s="761"/>
      <c r="E122" s="761"/>
      <c r="F122" s="761"/>
      <c r="G122" s="761"/>
      <c r="H122" s="761"/>
      <c r="I122" s="761"/>
      <c r="J122" s="761"/>
      <c r="K122" s="761"/>
      <c r="L122" s="761"/>
      <c r="M122" s="761"/>
      <c r="N122" s="761"/>
      <c r="O122" s="761"/>
      <c r="P122" s="761"/>
      <c r="Q122" s="761"/>
    </row>
    <row r="123" spans="2:17" ht="12.75">
      <c r="B123" s="761"/>
      <c r="C123" s="761"/>
      <c r="D123" s="761"/>
      <c r="E123" s="761"/>
      <c r="F123" s="761"/>
      <c r="G123" s="761"/>
      <c r="H123" s="761"/>
      <c r="I123" s="761"/>
      <c r="J123" s="761"/>
      <c r="K123" s="761"/>
      <c r="L123" s="761"/>
      <c r="M123" s="761"/>
      <c r="N123" s="761"/>
      <c r="O123" s="761"/>
      <c r="P123" s="761"/>
      <c r="Q123" s="761"/>
    </row>
    <row r="124" spans="2:17" ht="12.75">
      <c r="B124" s="761"/>
      <c r="C124" s="761"/>
      <c r="D124" s="761"/>
      <c r="E124" s="761"/>
      <c r="F124" s="761"/>
      <c r="G124" s="761"/>
      <c r="H124" s="761"/>
      <c r="I124" s="761"/>
      <c r="J124" s="761"/>
      <c r="K124" s="761"/>
      <c r="L124" s="761"/>
      <c r="M124" s="761"/>
      <c r="N124" s="761"/>
      <c r="O124" s="761"/>
      <c r="P124" s="761"/>
      <c r="Q124" s="761"/>
    </row>
    <row r="125" spans="2:17" ht="12.75">
      <c r="B125" s="761"/>
      <c r="C125" s="761"/>
      <c r="D125" s="761"/>
      <c r="E125" s="761"/>
      <c r="F125" s="761"/>
      <c r="G125" s="761"/>
      <c r="H125" s="761"/>
      <c r="I125" s="761"/>
      <c r="J125" s="761"/>
      <c r="K125" s="761"/>
      <c r="L125" s="761"/>
      <c r="M125" s="761"/>
      <c r="N125" s="761"/>
      <c r="O125" s="761"/>
      <c r="P125" s="761"/>
      <c r="Q125" s="761"/>
    </row>
    <row r="126" spans="2:17" ht="12.75">
      <c r="B126" s="761"/>
      <c r="C126" s="761"/>
      <c r="D126" s="761"/>
      <c r="E126" s="761"/>
      <c r="F126" s="761"/>
      <c r="G126" s="761"/>
      <c r="H126" s="761"/>
      <c r="I126" s="761"/>
      <c r="J126" s="761"/>
      <c r="K126" s="761"/>
      <c r="L126" s="761"/>
      <c r="M126" s="761"/>
      <c r="N126" s="761"/>
      <c r="O126" s="761"/>
      <c r="P126" s="761"/>
      <c r="Q126" s="761"/>
    </row>
    <row r="127" spans="2:17" ht="12.75">
      <c r="B127" s="761"/>
      <c r="C127" s="761"/>
      <c r="D127" s="761"/>
      <c r="E127" s="761"/>
      <c r="F127" s="761"/>
      <c r="G127" s="761"/>
      <c r="H127" s="761"/>
      <c r="I127" s="761"/>
      <c r="J127" s="761"/>
      <c r="K127" s="761"/>
      <c r="L127" s="761"/>
      <c r="M127" s="761"/>
      <c r="N127" s="761"/>
      <c r="O127" s="761"/>
      <c r="P127" s="761"/>
      <c r="Q127" s="761"/>
    </row>
    <row r="128" spans="2:17" ht="12.75">
      <c r="B128" s="761"/>
      <c r="C128" s="761"/>
      <c r="D128" s="761"/>
      <c r="E128" s="761"/>
      <c r="F128" s="761"/>
      <c r="G128" s="761"/>
      <c r="H128" s="761"/>
      <c r="I128" s="761"/>
      <c r="J128" s="761"/>
      <c r="K128" s="761"/>
      <c r="L128" s="761"/>
      <c r="M128" s="761"/>
      <c r="N128" s="761"/>
      <c r="O128" s="761"/>
      <c r="P128" s="761"/>
      <c r="Q128" s="761"/>
    </row>
    <row r="129" spans="2:17" ht="12.75">
      <c r="B129" s="761"/>
      <c r="C129" s="761"/>
      <c r="D129" s="761"/>
      <c r="E129" s="761"/>
      <c r="F129" s="761"/>
      <c r="G129" s="761"/>
      <c r="H129" s="761"/>
      <c r="I129" s="761"/>
      <c r="J129" s="761"/>
      <c r="K129" s="761"/>
      <c r="L129" s="761"/>
      <c r="M129" s="761"/>
      <c r="N129" s="761"/>
      <c r="O129" s="761"/>
      <c r="P129" s="761"/>
      <c r="Q129" s="761"/>
    </row>
    <row r="130" spans="2:17" ht="12.75">
      <c r="B130" s="761"/>
      <c r="C130" s="761"/>
      <c r="D130" s="761"/>
      <c r="E130" s="761"/>
      <c r="F130" s="761"/>
      <c r="G130" s="761"/>
      <c r="H130" s="761"/>
      <c r="I130" s="761"/>
      <c r="J130" s="761"/>
      <c r="K130" s="761"/>
      <c r="L130" s="761"/>
      <c r="M130" s="761"/>
      <c r="N130" s="761"/>
      <c r="O130" s="761"/>
      <c r="P130" s="761"/>
      <c r="Q130" s="761"/>
    </row>
    <row r="131" spans="2:17" ht="12.75">
      <c r="B131" s="761"/>
      <c r="C131" s="761"/>
      <c r="D131" s="761"/>
      <c r="E131" s="761"/>
      <c r="F131" s="761"/>
      <c r="G131" s="761"/>
      <c r="H131" s="761"/>
      <c r="I131" s="761"/>
      <c r="J131" s="761"/>
      <c r="K131" s="761"/>
      <c r="L131" s="761"/>
      <c r="M131" s="761"/>
      <c r="N131" s="761"/>
      <c r="O131" s="761"/>
      <c r="P131" s="761"/>
      <c r="Q131" s="761"/>
    </row>
    <row r="132" spans="2:17" ht="12.75">
      <c r="B132" s="761"/>
      <c r="C132" s="761"/>
      <c r="D132" s="761"/>
      <c r="E132" s="761"/>
      <c r="F132" s="761"/>
      <c r="G132" s="761"/>
      <c r="H132" s="761"/>
      <c r="I132" s="761"/>
      <c r="J132" s="761"/>
      <c r="K132" s="761"/>
      <c r="L132" s="761"/>
      <c r="M132" s="761"/>
      <c r="N132" s="761"/>
      <c r="O132" s="761"/>
      <c r="P132" s="761"/>
      <c r="Q132" s="761"/>
    </row>
    <row r="133" spans="2:17" ht="12.75">
      <c r="B133" s="761"/>
      <c r="C133" s="761"/>
      <c r="D133" s="761"/>
      <c r="E133" s="761"/>
      <c r="F133" s="761"/>
      <c r="G133" s="761"/>
      <c r="H133" s="761"/>
      <c r="I133" s="761"/>
      <c r="J133" s="761"/>
      <c r="K133" s="761"/>
      <c r="L133" s="761"/>
      <c r="M133" s="761"/>
      <c r="N133" s="761"/>
      <c r="O133" s="761"/>
      <c r="P133" s="761"/>
      <c r="Q133" s="761"/>
    </row>
    <row r="134" spans="2:17" ht="12.75">
      <c r="B134" s="761"/>
      <c r="C134" s="761"/>
      <c r="D134" s="761"/>
      <c r="E134" s="761"/>
      <c r="F134" s="761"/>
      <c r="G134" s="761"/>
      <c r="H134" s="761"/>
      <c r="I134" s="761"/>
      <c r="J134" s="761"/>
      <c r="K134" s="761"/>
      <c r="L134" s="761"/>
      <c r="M134" s="761"/>
      <c r="N134" s="761"/>
      <c r="O134" s="761"/>
      <c r="P134" s="761"/>
      <c r="Q134" s="761"/>
    </row>
    <row r="135" spans="2:17" ht="12.75">
      <c r="B135" s="761"/>
      <c r="C135" s="761"/>
      <c r="D135" s="761"/>
      <c r="E135" s="761"/>
      <c r="F135" s="761"/>
      <c r="G135" s="761"/>
      <c r="H135" s="761"/>
      <c r="I135" s="761"/>
      <c r="J135" s="761"/>
      <c r="K135" s="761"/>
      <c r="L135" s="761"/>
      <c r="M135" s="761"/>
      <c r="N135" s="761"/>
      <c r="O135" s="761"/>
      <c r="P135" s="761"/>
      <c r="Q135" s="761"/>
    </row>
    <row r="136" spans="2:17" ht="12.75">
      <c r="B136" s="761"/>
      <c r="C136" s="761"/>
      <c r="D136" s="761"/>
      <c r="E136" s="761"/>
      <c r="F136" s="761"/>
      <c r="G136" s="761"/>
      <c r="H136" s="761"/>
      <c r="I136" s="761"/>
      <c r="J136" s="761"/>
      <c r="K136" s="761"/>
      <c r="L136" s="761"/>
      <c r="M136" s="761"/>
      <c r="N136" s="761"/>
      <c r="O136" s="761"/>
      <c r="P136" s="761"/>
      <c r="Q136" s="761"/>
    </row>
    <row r="137" spans="2:17" ht="12.75">
      <c r="B137" s="761"/>
      <c r="C137" s="761"/>
      <c r="D137" s="761"/>
      <c r="E137" s="761"/>
      <c r="F137" s="761"/>
      <c r="G137" s="761"/>
      <c r="H137" s="761"/>
      <c r="I137" s="761"/>
      <c r="J137" s="761"/>
      <c r="K137" s="761"/>
      <c r="L137" s="761"/>
      <c r="M137" s="761"/>
      <c r="N137" s="761"/>
      <c r="O137" s="761"/>
      <c r="P137" s="761"/>
      <c r="Q137" s="761"/>
    </row>
    <row r="138" spans="2:17" ht="12.75">
      <c r="B138" s="761"/>
      <c r="C138" s="761"/>
      <c r="D138" s="761"/>
      <c r="E138" s="761"/>
      <c r="F138" s="761"/>
      <c r="G138" s="761"/>
      <c r="H138" s="761"/>
      <c r="I138" s="761"/>
      <c r="J138" s="761"/>
      <c r="K138" s="761"/>
      <c r="L138" s="761"/>
      <c r="M138" s="761"/>
      <c r="N138" s="761"/>
      <c r="O138" s="761"/>
      <c r="P138" s="761"/>
      <c r="Q138" s="761"/>
    </row>
    <row r="139" spans="2:17" ht="12.75">
      <c r="B139" s="761"/>
      <c r="C139" s="761"/>
      <c r="D139" s="761"/>
      <c r="E139" s="761"/>
      <c r="F139" s="761"/>
      <c r="G139" s="761"/>
      <c r="H139" s="761"/>
      <c r="I139" s="761"/>
      <c r="J139" s="761"/>
      <c r="K139" s="761"/>
      <c r="L139" s="761"/>
      <c r="M139" s="761"/>
      <c r="N139" s="761"/>
      <c r="O139" s="761"/>
      <c r="P139" s="761"/>
      <c r="Q139" s="761"/>
    </row>
    <row r="140" spans="2:17" ht="12.75">
      <c r="B140" s="761"/>
      <c r="C140" s="761"/>
      <c r="D140" s="761"/>
      <c r="E140" s="761"/>
      <c r="F140" s="761"/>
      <c r="G140" s="761"/>
      <c r="H140" s="761"/>
      <c r="I140" s="761"/>
      <c r="J140" s="761"/>
      <c r="K140" s="761"/>
      <c r="L140" s="761"/>
      <c r="M140" s="761"/>
      <c r="N140" s="761"/>
      <c r="O140" s="761"/>
      <c r="P140" s="761"/>
      <c r="Q140" s="761"/>
    </row>
    <row r="141" spans="2:17" ht="12.75">
      <c r="B141" s="761"/>
      <c r="C141" s="761"/>
      <c r="D141" s="761"/>
      <c r="E141" s="761"/>
      <c r="F141" s="761"/>
      <c r="G141" s="761"/>
      <c r="H141" s="761"/>
      <c r="I141" s="761"/>
      <c r="J141" s="761"/>
      <c r="K141" s="761"/>
      <c r="L141" s="761"/>
      <c r="M141" s="761"/>
      <c r="N141" s="761"/>
      <c r="O141" s="761"/>
      <c r="P141" s="761"/>
      <c r="Q141" s="761"/>
    </row>
    <row r="142" spans="2:17" ht="12.75">
      <c r="B142" s="761"/>
      <c r="C142" s="761"/>
      <c r="D142" s="761"/>
      <c r="E142" s="761"/>
      <c r="F142" s="761"/>
      <c r="G142" s="761"/>
      <c r="H142" s="761"/>
      <c r="I142" s="761"/>
      <c r="J142" s="761"/>
      <c r="K142" s="761"/>
      <c r="L142" s="761"/>
      <c r="M142" s="761"/>
      <c r="N142" s="761"/>
      <c r="O142" s="761"/>
      <c r="P142" s="761"/>
      <c r="Q142" s="761"/>
    </row>
    <row r="143" spans="2:17" ht="12.75">
      <c r="B143" s="761"/>
      <c r="C143" s="761"/>
      <c r="D143" s="761"/>
      <c r="E143" s="761"/>
      <c r="F143" s="761"/>
      <c r="G143" s="761"/>
      <c r="H143" s="761"/>
      <c r="I143" s="761"/>
      <c r="J143" s="761"/>
      <c r="K143" s="761"/>
      <c r="L143" s="761"/>
      <c r="M143" s="761"/>
      <c r="N143" s="761"/>
      <c r="O143" s="761"/>
      <c r="P143" s="761"/>
      <c r="Q143" s="761"/>
    </row>
    <row r="144" spans="2:17" ht="12.75">
      <c r="B144" s="761"/>
      <c r="C144" s="761"/>
      <c r="D144" s="761"/>
      <c r="E144" s="761"/>
      <c r="F144" s="761"/>
      <c r="G144" s="761"/>
      <c r="H144" s="761"/>
      <c r="I144" s="761"/>
      <c r="J144" s="761"/>
      <c r="K144" s="761"/>
      <c r="L144" s="761"/>
      <c r="M144" s="761"/>
      <c r="N144" s="761"/>
      <c r="O144" s="761"/>
      <c r="P144" s="761"/>
      <c r="Q144" s="761"/>
    </row>
    <row r="145" spans="2:17" ht="12.75">
      <c r="B145" s="761"/>
      <c r="C145" s="761"/>
      <c r="D145" s="761"/>
      <c r="E145" s="761"/>
      <c r="F145" s="761"/>
      <c r="G145" s="761"/>
      <c r="H145" s="761"/>
      <c r="I145" s="761"/>
      <c r="J145" s="761"/>
      <c r="K145" s="761"/>
      <c r="L145" s="761"/>
      <c r="M145" s="761"/>
      <c r="N145" s="761"/>
      <c r="O145" s="761"/>
      <c r="P145" s="761"/>
      <c r="Q145" s="761"/>
    </row>
    <row r="146" spans="2:17" ht="12.75">
      <c r="B146" s="761"/>
      <c r="C146" s="761"/>
      <c r="D146" s="761"/>
      <c r="E146" s="761"/>
      <c r="F146" s="761"/>
      <c r="G146" s="761"/>
      <c r="H146" s="761"/>
      <c r="I146" s="761"/>
      <c r="J146" s="761"/>
      <c r="K146" s="761"/>
      <c r="L146" s="761"/>
      <c r="M146" s="761"/>
      <c r="N146" s="761"/>
      <c r="O146" s="761"/>
      <c r="P146" s="761"/>
      <c r="Q146" s="761"/>
    </row>
    <row r="147" spans="2:17" ht="12.75">
      <c r="B147" s="761"/>
      <c r="C147" s="761"/>
      <c r="D147" s="761"/>
      <c r="E147" s="761"/>
      <c r="F147" s="761"/>
      <c r="G147" s="761"/>
      <c r="H147" s="761"/>
      <c r="I147" s="761"/>
      <c r="J147" s="761"/>
      <c r="K147" s="761"/>
      <c r="L147" s="761"/>
      <c r="M147" s="761"/>
      <c r="N147" s="761"/>
      <c r="O147" s="761"/>
      <c r="P147" s="761"/>
      <c r="Q147" s="761"/>
    </row>
    <row r="148" spans="2:17" ht="12.75">
      <c r="B148" s="761"/>
      <c r="C148" s="761"/>
      <c r="D148" s="761"/>
      <c r="E148" s="761"/>
      <c r="F148" s="761"/>
      <c r="G148" s="761"/>
      <c r="H148" s="761"/>
      <c r="I148" s="761"/>
      <c r="J148" s="761"/>
      <c r="K148" s="761"/>
      <c r="L148" s="761"/>
      <c r="M148" s="761"/>
      <c r="N148" s="761"/>
      <c r="O148" s="761"/>
      <c r="P148" s="761"/>
      <c r="Q148" s="761"/>
    </row>
    <row r="149" spans="2:17" ht="12.75">
      <c r="B149" s="761"/>
      <c r="C149" s="761"/>
      <c r="D149" s="761"/>
      <c r="E149" s="761"/>
      <c r="F149" s="761"/>
      <c r="G149" s="761"/>
      <c r="H149" s="761"/>
      <c r="I149" s="761"/>
      <c r="J149" s="761"/>
      <c r="K149" s="761"/>
      <c r="L149" s="761"/>
      <c r="M149" s="761"/>
      <c r="N149" s="761"/>
      <c r="O149" s="761"/>
      <c r="P149" s="761"/>
      <c r="Q149" s="761"/>
    </row>
    <row r="150" spans="2:17" ht="12.75">
      <c r="B150" s="761"/>
      <c r="C150" s="761"/>
      <c r="D150" s="761"/>
      <c r="E150" s="761"/>
      <c r="F150" s="761"/>
      <c r="G150" s="761"/>
      <c r="H150" s="761"/>
      <c r="I150" s="761"/>
      <c r="J150" s="761"/>
      <c r="K150" s="761"/>
      <c r="L150" s="761"/>
      <c r="M150" s="761"/>
      <c r="N150" s="761"/>
      <c r="O150" s="761"/>
      <c r="P150" s="761"/>
      <c r="Q150" s="761"/>
    </row>
    <row r="151" spans="2:17" ht="12.75">
      <c r="B151" s="761"/>
      <c r="C151" s="761"/>
      <c r="D151" s="761"/>
      <c r="E151" s="761"/>
      <c r="F151" s="761"/>
      <c r="G151" s="761"/>
      <c r="H151" s="761"/>
      <c r="I151" s="761"/>
      <c r="J151" s="761"/>
      <c r="K151" s="761"/>
      <c r="L151" s="761"/>
      <c r="M151" s="761"/>
      <c r="N151" s="761"/>
      <c r="O151" s="761"/>
      <c r="P151" s="761"/>
      <c r="Q151" s="761"/>
    </row>
    <row r="152" spans="2:17" ht="12.75">
      <c r="B152" s="761"/>
      <c r="C152" s="761"/>
      <c r="D152" s="761"/>
      <c r="E152" s="761"/>
      <c r="F152" s="761"/>
      <c r="G152" s="761"/>
      <c r="H152" s="761"/>
      <c r="I152" s="761"/>
      <c r="J152" s="761"/>
      <c r="K152" s="761"/>
      <c r="L152" s="761"/>
      <c r="M152" s="761"/>
      <c r="N152" s="761"/>
      <c r="O152" s="761"/>
      <c r="P152" s="761"/>
      <c r="Q152" s="761"/>
    </row>
    <row r="153" spans="2:17" ht="12.75">
      <c r="B153" s="761"/>
      <c r="C153" s="761"/>
      <c r="D153" s="761"/>
      <c r="E153" s="761"/>
      <c r="F153" s="761"/>
      <c r="G153" s="761"/>
      <c r="H153" s="761"/>
      <c r="I153" s="761"/>
      <c r="J153" s="761"/>
      <c r="K153" s="761"/>
      <c r="L153" s="761"/>
      <c r="M153" s="761"/>
      <c r="N153" s="761"/>
      <c r="O153" s="761"/>
      <c r="P153" s="761"/>
      <c r="Q153" s="761"/>
    </row>
    <row r="154" spans="2:17" ht="12.75">
      <c r="B154" s="761"/>
      <c r="C154" s="761"/>
      <c r="D154" s="761"/>
      <c r="E154" s="761"/>
      <c r="F154" s="761"/>
      <c r="G154" s="761"/>
      <c r="H154" s="761"/>
      <c r="I154" s="761"/>
      <c r="J154" s="761"/>
      <c r="K154" s="761"/>
      <c r="L154" s="761"/>
      <c r="M154" s="761"/>
      <c r="N154" s="761"/>
      <c r="O154" s="761"/>
      <c r="P154" s="761"/>
      <c r="Q154" s="761"/>
    </row>
    <row r="155" spans="2:17" ht="12.75">
      <c r="B155" s="761"/>
      <c r="C155" s="761"/>
      <c r="D155" s="761"/>
      <c r="E155" s="761"/>
      <c r="F155" s="761"/>
      <c r="G155" s="761"/>
      <c r="H155" s="761"/>
      <c r="I155" s="761"/>
      <c r="J155" s="761"/>
      <c r="K155" s="761"/>
      <c r="L155" s="761"/>
      <c r="M155" s="761"/>
      <c r="N155" s="761"/>
      <c r="O155" s="761"/>
      <c r="P155" s="761"/>
      <c r="Q155" s="761"/>
    </row>
    <row r="156" spans="2:17" ht="12.75">
      <c r="B156" s="761"/>
      <c r="C156" s="761"/>
      <c r="D156" s="761"/>
      <c r="E156" s="761"/>
      <c r="F156" s="761"/>
      <c r="G156" s="761"/>
      <c r="H156" s="761"/>
      <c r="I156" s="761"/>
      <c r="J156" s="761"/>
      <c r="K156" s="761"/>
      <c r="L156" s="761"/>
      <c r="M156" s="761"/>
      <c r="N156" s="761"/>
      <c r="O156" s="761"/>
      <c r="P156" s="761"/>
      <c r="Q156" s="761"/>
    </row>
    <row r="157" spans="2:17" ht="12.75">
      <c r="B157" s="761"/>
      <c r="C157" s="761"/>
      <c r="D157" s="761"/>
      <c r="E157" s="761"/>
      <c r="F157" s="761"/>
      <c r="G157" s="761"/>
      <c r="H157" s="761"/>
      <c r="I157" s="761"/>
      <c r="J157" s="761"/>
      <c r="K157" s="761"/>
      <c r="L157" s="761"/>
      <c r="M157" s="761"/>
      <c r="N157" s="761"/>
      <c r="O157" s="761"/>
      <c r="P157" s="761"/>
      <c r="Q157" s="761"/>
    </row>
    <row r="158" spans="2:17" ht="12.75">
      <c r="B158" s="761"/>
      <c r="C158" s="761"/>
      <c r="D158" s="761"/>
      <c r="E158" s="761"/>
      <c r="F158" s="761"/>
      <c r="G158" s="761"/>
      <c r="H158" s="761"/>
      <c r="I158" s="761"/>
      <c r="J158" s="761"/>
      <c r="K158" s="761"/>
      <c r="L158" s="761"/>
      <c r="M158" s="761"/>
      <c r="N158" s="761"/>
      <c r="O158" s="761"/>
      <c r="P158" s="761"/>
      <c r="Q158" s="761"/>
    </row>
    <row r="159" spans="2:17" ht="12.75">
      <c r="B159" s="761"/>
      <c r="C159" s="761"/>
      <c r="D159" s="761"/>
      <c r="E159" s="761"/>
      <c r="F159" s="761"/>
      <c r="G159" s="761"/>
      <c r="H159" s="761"/>
      <c r="I159" s="761"/>
      <c r="J159" s="761"/>
      <c r="K159" s="761"/>
      <c r="L159" s="761"/>
      <c r="M159" s="761"/>
      <c r="N159" s="761"/>
      <c r="O159" s="761"/>
      <c r="P159" s="761"/>
      <c r="Q159" s="761"/>
    </row>
    <row r="160" spans="2:17" ht="12.75">
      <c r="B160" s="761"/>
      <c r="C160" s="761"/>
      <c r="D160" s="761"/>
      <c r="E160" s="761"/>
      <c r="F160" s="761"/>
      <c r="G160" s="761"/>
      <c r="H160" s="761"/>
      <c r="I160" s="761"/>
      <c r="J160" s="761"/>
      <c r="K160" s="761"/>
      <c r="L160" s="761"/>
      <c r="M160" s="761"/>
      <c r="N160" s="761"/>
      <c r="O160" s="761"/>
      <c r="P160" s="761"/>
      <c r="Q160" s="761"/>
    </row>
    <row r="161" spans="2:17" ht="12.75">
      <c r="B161" s="761"/>
      <c r="C161" s="761"/>
      <c r="D161" s="761"/>
      <c r="E161" s="761"/>
      <c r="F161" s="761"/>
      <c r="G161" s="761"/>
      <c r="H161" s="761"/>
      <c r="I161" s="761"/>
      <c r="J161" s="761"/>
      <c r="K161" s="761"/>
      <c r="L161" s="761"/>
      <c r="M161" s="761"/>
      <c r="N161" s="761"/>
      <c r="O161" s="761"/>
      <c r="P161" s="761"/>
      <c r="Q161" s="761"/>
    </row>
    <row r="162" spans="2:17" ht="12.75">
      <c r="B162" s="761"/>
      <c r="C162" s="761"/>
      <c r="D162" s="761"/>
      <c r="E162" s="761"/>
      <c r="F162" s="761"/>
      <c r="G162" s="761"/>
      <c r="H162" s="761"/>
      <c r="I162" s="761"/>
      <c r="J162" s="761"/>
      <c r="K162" s="761"/>
      <c r="L162" s="761"/>
      <c r="M162" s="761"/>
      <c r="N162" s="761"/>
      <c r="O162" s="761"/>
      <c r="P162" s="761"/>
      <c r="Q162" s="761"/>
    </row>
    <row r="163" spans="2:17" ht="12.75">
      <c r="B163" s="761"/>
      <c r="C163" s="761"/>
      <c r="D163" s="761"/>
      <c r="E163" s="761"/>
      <c r="F163" s="761"/>
      <c r="G163" s="761"/>
      <c r="H163" s="761"/>
      <c r="I163" s="761"/>
      <c r="J163" s="761"/>
      <c r="K163" s="761"/>
      <c r="L163" s="761"/>
      <c r="M163" s="761"/>
      <c r="N163" s="761"/>
      <c r="O163" s="761"/>
      <c r="P163" s="761"/>
      <c r="Q163" s="761"/>
    </row>
    <row r="164" spans="2:17" ht="12.75">
      <c r="B164" s="761"/>
      <c r="C164" s="761"/>
      <c r="D164" s="761"/>
      <c r="E164" s="761"/>
      <c r="F164" s="761"/>
      <c r="G164" s="761"/>
      <c r="H164" s="761"/>
      <c r="I164" s="761"/>
      <c r="J164" s="761"/>
      <c r="K164" s="761"/>
      <c r="L164" s="761"/>
      <c r="M164" s="761"/>
      <c r="N164" s="761"/>
      <c r="O164" s="761"/>
      <c r="P164" s="761"/>
      <c r="Q164" s="761"/>
    </row>
    <row r="165" spans="2:17" ht="12.75">
      <c r="B165" s="761"/>
      <c r="C165" s="761"/>
      <c r="D165" s="761"/>
      <c r="E165" s="761"/>
      <c r="F165" s="761"/>
      <c r="G165" s="761"/>
      <c r="H165" s="761"/>
      <c r="I165" s="761"/>
      <c r="J165" s="761"/>
      <c r="K165" s="761"/>
      <c r="L165" s="761"/>
      <c r="M165" s="761"/>
      <c r="N165" s="761"/>
      <c r="O165" s="761"/>
      <c r="P165" s="761"/>
      <c r="Q165" s="761"/>
    </row>
    <row r="166" spans="2:17" ht="12.75">
      <c r="B166" s="761"/>
      <c r="C166" s="761"/>
      <c r="D166" s="761"/>
      <c r="E166" s="761"/>
      <c r="F166" s="761"/>
      <c r="G166" s="761"/>
      <c r="H166" s="761"/>
      <c r="I166" s="761"/>
      <c r="J166" s="761"/>
      <c r="K166" s="761"/>
      <c r="L166" s="761"/>
      <c r="M166" s="761"/>
      <c r="N166" s="761"/>
      <c r="O166" s="761"/>
      <c r="P166" s="761"/>
      <c r="Q166" s="761"/>
    </row>
    <row r="167" spans="2:17" ht="12.75">
      <c r="B167" s="761"/>
      <c r="C167" s="761"/>
      <c r="D167" s="761"/>
      <c r="E167" s="761"/>
      <c r="F167" s="761"/>
      <c r="G167" s="761"/>
      <c r="H167" s="761"/>
      <c r="I167" s="761"/>
      <c r="J167" s="761"/>
      <c r="K167" s="761"/>
      <c r="L167" s="761"/>
      <c r="M167" s="761"/>
      <c r="N167" s="761"/>
      <c r="O167" s="761"/>
      <c r="P167" s="761"/>
      <c r="Q167" s="761"/>
    </row>
    <row r="168" spans="2:17" ht="12.75">
      <c r="B168" s="761"/>
      <c r="C168" s="761"/>
      <c r="D168" s="761"/>
      <c r="E168" s="761"/>
      <c r="F168" s="761"/>
      <c r="G168" s="761"/>
      <c r="H168" s="761"/>
      <c r="I168" s="761"/>
      <c r="J168" s="761"/>
      <c r="K168" s="761"/>
      <c r="L168" s="761"/>
      <c r="M168" s="761"/>
      <c r="N168" s="761"/>
      <c r="O168" s="761"/>
      <c r="P168" s="761"/>
      <c r="Q168" s="761"/>
    </row>
    <row r="169" spans="2:17" ht="12.75">
      <c r="B169" s="761"/>
      <c r="C169" s="761"/>
      <c r="D169" s="761"/>
      <c r="E169" s="761"/>
      <c r="F169" s="761"/>
      <c r="G169" s="761"/>
      <c r="H169" s="761"/>
      <c r="I169" s="761"/>
      <c r="J169" s="761"/>
      <c r="K169" s="761"/>
      <c r="L169" s="761"/>
      <c r="M169" s="761"/>
      <c r="N169" s="761"/>
      <c r="O169" s="761"/>
      <c r="P169" s="761"/>
      <c r="Q169" s="761"/>
    </row>
    <row r="170" spans="2:17" ht="12.75">
      <c r="B170" s="761"/>
      <c r="C170" s="761"/>
      <c r="D170" s="761"/>
      <c r="E170" s="761"/>
      <c r="F170" s="761"/>
      <c r="G170" s="761"/>
      <c r="H170" s="761"/>
      <c r="I170" s="761"/>
      <c r="J170" s="761"/>
      <c r="K170" s="761"/>
      <c r="L170" s="761"/>
      <c r="M170" s="761"/>
      <c r="N170" s="761"/>
      <c r="O170" s="761"/>
      <c r="P170" s="761"/>
      <c r="Q170" s="761"/>
    </row>
    <row r="171" spans="2:17" ht="12.75">
      <c r="B171" s="761"/>
      <c r="C171" s="761"/>
      <c r="D171" s="761"/>
      <c r="E171" s="761"/>
      <c r="F171" s="761"/>
      <c r="G171" s="761"/>
      <c r="H171" s="761"/>
      <c r="I171" s="761"/>
      <c r="J171" s="761"/>
      <c r="K171" s="761"/>
      <c r="L171" s="761"/>
      <c r="M171" s="761"/>
      <c r="N171" s="761"/>
      <c r="O171" s="761"/>
      <c r="P171" s="761"/>
      <c r="Q171" s="761"/>
    </row>
    <row r="172" spans="2:17" ht="12.75">
      <c r="B172" s="761"/>
      <c r="C172" s="761"/>
      <c r="D172" s="761"/>
      <c r="E172" s="761"/>
      <c r="F172" s="761"/>
      <c r="G172" s="761"/>
      <c r="H172" s="761"/>
      <c r="I172" s="761"/>
      <c r="J172" s="761"/>
      <c r="K172" s="761"/>
      <c r="L172" s="761"/>
      <c r="M172" s="761"/>
      <c r="N172" s="761"/>
      <c r="O172" s="761"/>
      <c r="P172" s="761"/>
      <c r="Q172" s="761"/>
    </row>
    <row r="173" spans="2:17" ht="12.75">
      <c r="B173" s="761"/>
      <c r="C173" s="761"/>
      <c r="D173" s="761"/>
      <c r="E173" s="761"/>
      <c r="F173" s="761"/>
      <c r="G173" s="761"/>
      <c r="H173" s="761"/>
      <c r="I173" s="761"/>
      <c r="J173" s="761"/>
      <c r="K173" s="761"/>
      <c r="L173" s="761"/>
      <c r="M173" s="761"/>
      <c r="N173" s="761"/>
      <c r="O173" s="761"/>
      <c r="P173" s="761"/>
      <c r="Q173" s="761"/>
    </row>
    <row r="174" spans="2:17" ht="12.75">
      <c r="B174" s="761"/>
      <c r="C174" s="761"/>
      <c r="D174" s="761"/>
      <c r="E174" s="761"/>
      <c r="F174" s="761"/>
      <c r="G174" s="761"/>
      <c r="H174" s="761"/>
      <c r="I174" s="761"/>
      <c r="J174" s="761"/>
      <c r="K174" s="761"/>
      <c r="L174" s="761"/>
      <c r="M174" s="761"/>
      <c r="N174" s="761"/>
      <c r="O174" s="761"/>
      <c r="P174" s="761"/>
      <c r="Q174" s="761"/>
    </row>
    <row r="175" spans="2:17" ht="12.75">
      <c r="B175" s="761"/>
      <c r="C175" s="761"/>
      <c r="D175" s="761"/>
      <c r="E175" s="761"/>
      <c r="F175" s="761"/>
      <c r="G175" s="761"/>
      <c r="H175" s="761"/>
      <c r="I175" s="761"/>
      <c r="J175" s="761"/>
      <c r="K175" s="761"/>
      <c r="L175" s="761"/>
      <c r="M175" s="761"/>
      <c r="N175" s="761"/>
      <c r="O175" s="761"/>
      <c r="P175" s="761"/>
      <c r="Q175" s="761"/>
    </row>
    <row r="176" spans="2:17" ht="12.75">
      <c r="B176" s="761"/>
      <c r="C176" s="761"/>
      <c r="D176" s="761"/>
      <c r="E176" s="761"/>
      <c r="F176" s="761"/>
      <c r="G176" s="761"/>
      <c r="H176" s="761"/>
      <c r="I176" s="761"/>
      <c r="J176" s="761"/>
      <c r="K176" s="761"/>
      <c r="L176" s="761"/>
      <c r="M176" s="761"/>
      <c r="N176" s="761"/>
      <c r="O176" s="761"/>
      <c r="P176" s="761"/>
      <c r="Q176" s="761"/>
    </row>
    <row r="177" spans="2:17" ht="12.75">
      <c r="B177" s="761"/>
      <c r="C177" s="761"/>
      <c r="D177" s="761"/>
      <c r="E177" s="761"/>
      <c r="F177" s="761"/>
      <c r="G177" s="761"/>
      <c r="H177" s="761"/>
      <c r="I177" s="761"/>
      <c r="J177" s="761"/>
      <c r="K177" s="761"/>
      <c r="L177" s="761"/>
      <c r="M177" s="761"/>
      <c r="N177" s="761"/>
      <c r="O177" s="761"/>
      <c r="P177" s="761"/>
      <c r="Q177" s="761"/>
    </row>
    <row r="178" spans="2:17" ht="12.75">
      <c r="B178" s="761"/>
      <c r="C178" s="761"/>
      <c r="D178" s="761"/>
      <c r="E178" s="761"/>
      <c r="F178" s="761"/>
      <c r="G178" s="761"/>
      <c r="H178" s="761"/>
      <c r="I178" s="761"/>
      <c r="J178" s="761"/>
      <c r="K178" s="761"/>
      <c r="L178" s="761"/>
      <c r="M178" s="761"/>
      <c r="N178" s="761"/>
      <c r="O178" s="761"/>
      <c r="P178" s="761"/>
      <c r="Q178" s="761"/>
    </row>
    <row r="179" spans="2:17" ht="12.75">
      <c r="B179" s="761"/>
      <c r="C179" s="761"/>
      <c r="D179" s="761"/>
      <c r="E179" s="761"/>
      <c r="F179" s="761"/>
      <c r="G179" s="761"/>
      <c r="H179" s="761"/>
      <c r="I179" s="761"/>
      <c r="J179" s="761"/>
      <c r="K179" s="761"/>
      <c r="L179" s="761"/>
      <c r="M179" s="761"/>
      <c r="N179" s="761"/>
      <c r="O179" s="761"/>
      <c r="P179" s="761"/>
      <c r="Q179" s="761"/>
    </row>
    <row r="180" spans="2:17" ht="12.75">
      <c r="B180" s="761"/>
      <c r="C180" s="761"/>
      <c r="D180" s="761"/>
      <c r="E180" s="761"/>
      <c r="F180" s="761"/>
      <c r="G180" s="761"/>
      <c r="H180" s="761"/>
      <c r="I180" s="761"/>
      <c r="J180" s="761"/>
      <c r="K180" s="761"/>
      <c r="L180" s="761"/>
      <c r="M180" s="761"/>
      <c r="N180" s="761"/>
      <c r="O180" s="761"/>
      <c r="P180" s="761"/>
      <c r="Q180" s="761"/>
    </row>
    <row r="181" spans="2:17" ht="12.75">
      <c r="B181" s="761"/>
      <c r="C181" s="761"/>
      <c r="D181" s="761"/>
      <c r="E181" s="761"/>
      <c r="F181" s="761"/>
      <c r="G181" s="761"/>
      <c r="H181" s="761"/>
      <c r="I181" s="761"/>
      <c r="J181" s="761"/>
      <c r="K181" s="761"/>
      <c r="L181" s="761"/>
      <c r="M181" s="761"/>
      <c r="N181" s="761"/>
      <c r="O181" s="761"/>
      <c r="P181" s="761"/>
      <c r="Q181" s="761"/>
    </row>
    <row r="182" spans="2:17" ht="12.75">
      <c r="B182" s="761"/>
      <c r="C182" s="761"/>
      <c r="D182" s="761"/>
      <c r="E182" s="761"/>
      <c r="F182" s="761"/>
      <c r="G182" s="761"/>
      <c r="H182" s="761"/>
      <c r="I182" s="761"/>
      <c r="J182" s="761"/>
      <c r="K182" s="761"/>
      <c r="L182" s="761"/>
      <c r="M182" s="761"/>
      <c r="N182" s="761"/>
      <c r="O182" s="761"/>
      <c r="P182" s="761"/>
      <c r="Q182" s="761"/>
    </row>
    <row r="183" spans="2:17" ht="12.75">
      <c r="B183" s="761"/>
      <c r="C183" s="761"/>
      <c r="D183" s="761"/>
      <c r="E183" s="761"/>
      <c r="F183" s="761"/>
      <c r="G183" s="761"/>
      <c r="H183" s="761"/>
      <c r="I183" s="761"/>
      <c r="J183" s="761"/>
      <c r="K183" s="761"/>
      <c r="L183" s="761"/>
      <c r="M183" s="761"/>
      <c r="N183" s="761"/>
      <c r="O183" s="761"/>
      <c r="P183" s="761"/>
      <c r="Q183" s="761"/>
    </row>
    <row r="184" spans="2:17" ht="12.75">
      <c r="B184" s="761"/>
      <c r="C184" s="761"/>
      <c r="D184" s="761"/>
      <c r="E184" s="761"/>
      <c r="F184" s="761"/>
      <c r="G184" s="761"/>
      <c r="H184" s="761"/>
      <c r="I184" s="761"/>
      <c r="J184" s="761"/>
      <c r="K184" s="761"/>
      <c r="L184" s="761"/>
      <c r="M184" s="761"/>
      <c r="N184" s="761"/>
      <c r="O184" s="761"/>
      <c r="P184" s="761"/>
      <c r="Q184" s="761"/>
    </row>
    <row r="185" spans="2:17" ht="12.75">
      <c r="B185" s="761"/>
      <c r="C185" s="761"/>
      <c r="D185" s="761"/>
      <c r="E185" s="761"/>
      <c r="F185" s="761"/>
      <c r="G185" s="761"/>
      <c r="H185" s="761"/>
      <c r="I185" s="761"/>
      <c r="J185" s="761"/>
      <c r="K185" s="761"/>
      <c r="L185" s="761"/>
      <c r="M185" s="761"/>
      <c r="N185" s="761"/>
      <c r="O185" s="761"/>
      <c r="P185" s="761"/>
      <c r="Q185" s="761"/>
    </row>
    <row r="186" spans="2:17" ht="12.75">
      <c r="B186" s="761"/>
      <c r="C186" s="761"/>
      <c r="D186" s="761"/>
      <c r="E186" s="761"/>
      <c r="F186" s="761"/>
      <c r="G186" s="761"/>
      <c r="H186" s="761"/>
      <c r="I186" s="761"/>
      <c r="J186" s="761"/>
      <c r="K186" s="761"/>
      <c r="L186" s="761"/>
      <c r="M186" s="761"/>
      <c r="N186" s="761"/>
      <c r="O186" s="761"/>
      <c r="P186" s="761"/>
      <c r="Q186" s="761"/>
    </row>
    <row r="187" spans="2:17" ht="12.75">
      <c r="B187" s="761"/>
      <c r="C187" s="761"/>
      <c r="D187" s="761"/>
      <c r="E187" s="761"/>
      <c r="F187" s="761"/>
      <c r="G187" s="761"/>
      <c r="H187" s="761"/>
      <c r="I187" s="761"/>
      <c r="J187" s="761"/>
      <c r="K187" s="761"/>
      <c r="L187" s="761"/>
      <c r="M187" s="761"/>
      <c r="N187" s="761"/>
      <c r="O187" s="761"/>
      <c r="P187" s="761"/>
      <c r="Q187" s="761"/>
    </row>
    <row r="188" spans="2:17" ht="12.75">
      <c r="B188" s="761"/>
      <c r="C188" s="761"/>
      <c r="D188" s="761"/>
      <c r="E188" s="761"/>
      <c r="F188" s="761"/>
      <c r="G188" s="761"/>
      <c r="H188" s="761"/>
      <c r="I188" s="761"/>
      <c r="J188" s="761"/>
      <c r="K188" s="761"/>
      <c r="L188" s="761"/>
      <c r="M188" s="761"/>
      <c r="N188" s="761"/>
      <c r="O188" s="761"/>
      <c r="P188" s="761"/>
      <c r="Q188" s="761"/>
    </row>
    <row r="189" spans="2:17" ht="12.75">
      <c r="B189" s="761"/>
      <c r="C189" s="761"/>
      <c r="D189" s="761"/>
      <c r="E189" s="761"/>
      <c r="F189" s="761"/>
      <c r="G189" s="761"/>
      <c r="H189" s="761"/>
      <c r="I189" s="761"/>
      <c r="J189" s="761"/>
      <c r="K189" s="761"/>
      <c r="L189" s="761"/>
      <c r="M189" s="761"/>
      <c r="N189" s="761"/>
      <c r="O189" s="761"/>
      <c r="P189" s="761"/>
      <c r="Q189" s="761"/>
    </row>
    <row r="190" spans="2:17" ht="12.75">
      <c r="B190" s="761"/>
      <c r="C190" s="761"/>
      <c r="D190" s="761"/>
      <c r="E190" s="761"/>
      <c r="F190" s="761"/>
      <c r="G190" s="761"/>
      <c r="H190" s="761"/>
      <c r="I190" s="761"/>
      <c r="J190" s="761"/>
      <c r="K190" s="761"/>
      <c r="L190" s="761"/>
      <c r="M190" s="761"/>
      <c r="N190" s="761"/>
      <c r="O190" s="761"/>
      <c r="P190" s="761"/>
      <c r="Q190" s="761"/>
    </row>
    <row r="191" spans="2:17" ht="12.75">
      <c r="B191" s="761"/>
      <c r="C191" s="761"/>
      <c r="D191" s="761"/>
      <c r="E191" s="761"/>
      <c r="F191" s="761"/>
      <c r="G191" s="761"/>
      <c r="H191" s="761"/>
      <c r="I191" s="761"/>
      <c r="J191" s="761"/>
      <c r="K191" s="761"/>
      <c r="L191" s="761"/>
      <c r="M191" s="761"/>
      <c r="N191" s="761"/>
      <c r="O191" s="761"/>
      <c r="P191" s="761"/>
      <c r="Q191" s="761"/>
    </row>
    <row r="192" spans="2:17" ht="12.75">
      <c r="B192" s="761"/>
      <c r="C192" s="761"/>
      <c r="D192" s="761"/>
      <c r="E192" s="761"/>
      <c r="F192" s="761"/>
      <c r="G192" s="761"/>
      <c r="H192" s="761"/>
      <c r="I192" s="761"/>
      <c r="J192" s="761"/>
      <c r="K192" s="761"/>
      <c r="L192" s="761"/>
      <c r="M192" s="761"/>
      <c r="N192" s="761"/>
      <c r="O192" s="761"/>
      <c r="P192" s="761"/>
      <c r="Q192" s="761"/>
    </row>
    <row r="193" spans="2:17" ht="12.75">
      <c r="B193" s="761"/>
      <c r="C193" s="761"/>
      <c r="D193" s="761"/>
      <c r="E193" s="761"/>
      <c r="F193" s="761"/>
      <c r="G193" s="761"/>
      <c r="H193" s="761"/>
      <c r="I193" s="761"/>
      <c r="J193" s="761"/>
      <c r="K193" s="761"/>
      <c r="L193" s="761"/>
      <c r="M193" s="761"/>
      <c r="N193" s="761"/>
      <c r="O193" s="761"/>
      <c r="P193" s="761"/>
      <c r="Q193" s="761"/>
    </row>
    <row r="194" spans="2:17" ht="12.75">
      <c r="B194" s="761"/>
      <c r="C194" s="761"/>
      <c r="D194" s="761"/>
      <c r="E194" s="761"/>
      <c r="F194" s="761"/>
      <c r="G194" s="761"/>
      <c r="H194" s="761"/>
      <c r="I194" s="761"/>
      <c r="J194" s="761"/>
      <c r="K194" s="761"/>
      <c r="L194" s="761"/>
      <c r="M194" s="761"/>
      <c r="N194" s="761"/>
      <c r="O194" s="761"/>
      <c r="P194" s="761"/>
      <c r="Q194" s="761"/>
    </row>
    <row r="195" spans="2:17" ht="12.75">
      <c r="B195" s="761"/>
      <c r="C195" s="761"/>
      <c r="D195" s="761"/>
      <c r="E195" s="761"/>
      <c r="F195" s="761"/>
      <c r="G195" s="761"/>
      <c r="H195" s="761"/>
      <c r="I195" s="761"/>
      <c r="J195" s="761"/>
      <c r="K195" s="761"/>
      <c r="L195" s="761"/>
      <c r="M195" s="761"/>
      <c r="N195" s="761"/>
      <c r="O195" s="761"/>
      <c r="P195" s="761"/>
      <c r="Q195" s="761"/>
    </row>
    <row r="196" spans="2:17" ht="12.75">
      <c r="B196" s="761"/>
      <c r="C196" s="761"/>
      <c r="D196" s="761"/>
      <c r="E196" s="761"/>
      <c r="F196" s="761"/>
      <c r="G196" s="761"/>
      <c r="H196" s="761"/>
      <c r="I196" s="761"/>
      <c r="J196" s="761"/>
      <c r="K196" s="761"/>
      <c r="L196" s="761"/>
      <c r="M196" s="761"/>
      <c r="N196" s="761"/>
      <c r="O196" s="761"/>
      <c r="P196" s="761"/>
      <c r="Q196" s="761"/>
    </row>
    <row r="197" spans="2:17" ht="12.75">
      <c r="B197" s="761"/>
      <c r="C197" s="761"/>
      <c r="D197" s="761"/>
      <c r="E197" s="761"/>
      <c r="F197" s="761"/>
      <c r="G197" s="761"/>
      <c r="H197" s="761"/>
      <c r="I197" s="761"/>
      <c r="J197" s="761"/>
      <c r="K197" s="761"/>
      <c r="L197" s="761"/>
      <c r="M197" s="761"/>
      <c r="N197" s="761"/>
      <c r="O197" s="761"/>
      <c r="P197" s="761"/>
      <c r="Q197" s="761"/>
    </row>
    <row r="198" spans="2:17" ht="12.75">
      <c r="B198" s="761"/>
      <c r="C198" s="761"/>
      <c r="D198" s="761"/>
      <c r="E198" s="761"/>
      <c r="F198" s="761"/>
      <c r="G198" s="761"/>
      <c r="H198" s="761"/>
      <c r="I198" s="761"/>
      <c r="J198" s="761"/>
      <c r="K198" s="761"/>
      <c r="L198" s="761"/>
      <c r="M198" s="761"/>
      <c r="N198" s="761"/>
      <c r="O198" s="761"/>
      <c r="P198" s="761"/>
      <c r="Q198" s="761"/>
    </row>
    <row r="199" spans="2:17" ht="12.75">
      <c r="B199" s="761"/>
      <c r="C199" s="761"/>
      <c r="D199" s="761"/>
      <c r="E199" s="761"/>
      <c r="F199" s="761"/>
      <c r="G199" s="761"/>
      <c r="H199" s="761"/>
      <c r="I199" s="761"/>
      <c r="J199" s="761"/>
      <c r="K199" s="761"/>
      <c r="L199" s="761"/>
      <c r="M199" s="761"/>
      <c r="N199" s="761"/>
      <c r="O199" s="761"/>
      <c r="P199" s="761"/>
      <c r="Q199" s="761"/>
    </row>
    <row r="200" spans="2:17" ht="12.75">
      <c r="B200" s="761"/>
      <c r="C200" s="761"/>
      <c r="D200" s="761"/>
      <c r="E200" s="761"/>
      <c r="F200" s="761"/>
      <c r="G200" s="761"/>
      <c r="H200" s="761"/>
      <c r="I200" s="761"/>
      <c r="J200" s="761"/>
      <c r="K200" s="761"/>
      <c r="L200" s="761"/>
      <c r="M200" s="761"/>
      <c r="N200" s="761"/>
      <c r="O200" s="761"/>
      <c r="P200" s="761"/>
      <c r="Q200" s="761"/>
    </row>
    <row r="201" spans="2:17" ht="12.75">
      <c r="B201" s="761"/>
      <c r="C201" s="761"/>
      <c r="D201" s="761"/>
      <c r="E201" s="761"/>
      <c r="F201" s="761"/>
      <c r="G201" s="761"/>
      <c r="H201" s="761"/>
      <c r="I201" s="761"/>
      <c r="J201" s="761"/>
      <c r="K201" s="761"/>
      <c r="L201" s="761"/>
      <c r="M201" s="761"/>
      <c r="N201" s="761"/>
      <c r="O201" s="761"/>
      <c r="P201" s="761"/>
      <c r="Q201" s="761"/>
    </row>
    <row r="202" spans="2:17" ht="12.75">
      <c r="B202" s="761"/>
      <c r="C202" s="761"/>
      <c r="D202" s="761"/>
      <c r="E202" s="761"/>
      <c r="F202" s="761"/>
      <c r="G202" s="761"/>
      <c r="H202" s="761"/>
      <c r="I202" s="761"/>
      <c r="J202" s="761"/>
      <c r="K202" s="761"/>
      <c r="L202" s="761"/>
      <c r="M202" s="761"/>
      <c r="N202" s="761"/>
      <c r="O202" s="761"/>
      <c r="P202" s="761"/>
      <c r="Q202" s="761"/>
    </row>
    <row r="203" spans="2:17" ht="12.75">
      <c r="B203" s="761"/>
      <c r="C203" s="761"/>
      <c r="D203" s="761"/>
      <c r="E203" s="761"/>
      <c r="F203" s="761"/>
      <c r="G203" s="761"/>
      <c r="H203" s="761"/>
      <c r="I203" s="761"/>
      <c r="J203" s="761"/>
      <c r="K203" s="761"/>
      <c r="L203" s="761"/>
      <c r="M203" s="761"/>
      <c r="N203" s="761"/>
      <c r="O203" s="761"/>
      <c r="P203" s="761"/>
      <c r="Q203" s="761"/>
    </row>
    <row r="204" spans="2:17" ht="12.75">
      <c r="B204" s="761"/>
      <c r="C204" s="761"/>
      <c r="D204" s="761"/>
      <c r="E204" s="761"/>
      <c r="F204" s="761"/>
      <c r="G204" s="761"/>
      <c r="H204" s="761"/>
      <c r="I204" s="761"/>
      <c r="J204" s="761"/>
      <c r="K204" s="761"/>
      <c r="L204" s="761"/>
      <c r="M204" s="761"/>
      <c r="N204" s="761"/>
      <c r="O204" s="761"/>
      <c r="P204" s="761"/>
      <c r="Q204" s="761"/>
    </row>
    <row r="205" spans="2:17" ht="12.75">
      <c r="B205" s="761"/>
      <c r="C205" s="761"/>
      <c r="D205" s="761"/>
      <c r="E205" s="761"/>
      <c r="F205" s="761"/>
      <c r="G205" s="761"/>
      <c r="H205" s="761"/>
      <c r="I205" s="761"/>
      <c r="J205" s="761"/>
      <c r="K205" s="761"/>
      <c r="L205" s="761"/>
      <c r="M205" s="761"/>
      <c r="N205" s="761"/>
      <c r="O205" s="761"/>
      <c r="P205" s="761"/>
      <c r="Q205" s="761"/>
    </row>
    <row r="206" spans="2:17" ht="12.75">
      <c r="B206" s="761"/>
      <c r="C206" s="761"/>
      <c r="D206" s="761"/>
      <c r="E206" s="761"/>
      <c r="F206" s="761"/>
      <c r="G206" s="761"/>
      <c r="H206" s="761"/>
      <c r="I206" s="761"/>
      <c r="J206" s="761"/>
      <c r="K206" s="761"/>
      <c r="L206" s="761"/>
      <c r="M206" s="761"/>
      <c r="N206" s="761"/>
      <c r="O206" s="761"/>
      <c r="P206" s="761"/>
      <c r="Q206" s="761"/>
    </row>
    <row r="207" spans="2:17" ht="12.75">
      <c r="B207" s="761"/>
      <c r="C207" s="761"/>
      <c r="D207" s="761"/>
      <c r="E207" s="761"/>
      <c r="F207" s="761"/>
      <c r="G207" s="761"/>
      <c r="H207" s="761"/>
      <c r="I207" s="761"/>
      <c r="J207" s="761"/>
      <c r="K207" s="761"/>
      <c r="L207" s="761"/>
      <c r="M207" s="761"/>
      <c r="N207" s="761"/>
      <c r="O207" s="761"/>
      <c r="P207" s="761"/>
      <c r="Q207" s="761"/>
    </row>
    <row r="208" spans="2:17" ht="12.75">
      <c r="B208" s="761"/>
      <c r="C208" s="761"/>
      <c r="D208" s="761"/>
      <c r="E208" s="761"/>
      <c r="F208" s="761"/>
      <c r="G208" s="761"/>
      <c r="H208" s="761"/>
      <c r="I208" s="761"/>
      <c r="J208" s="761"/>
      <c r="K208" s="761"/>
      <c r="L208" s="761"/>
      <c r="M208" s="761"/>
      <c r="N208" s="761"/>
      <c r="O208" s="761"/>
      <c r="P208" s="761"/>
      <c r="Q208" s="761"/>
    </row>
    <row r="209" spans="2:17" ht="12.75">
      <c r="B209" s="761"/>
      <c r="C209" s="761"/>
      <c r="D209" s="761"/>
      <c r="E209" s="761"/>
      <c r="F209" s="761"/>
      <c r="G209" s="761"/>
      <c r="H209" s="761"/>
      <c r="I209" s="761"/>
      <c r="J209" s="761"/>
      <c r="K209" s="761"/>
      <c r="L209" s="761"/>
      <c r="M209" s="761"/>
      <c r="N209" s="761"/>
      <c r="O209" s="761"/>
      <c r="P209" s="761"/>
      <c r="Q209" s="761"/>
    </row>
    <row r="210" spans="2:17" ht="12.75">
      <c r="B210" s="761"/>
      <c r="C210" s="761"/>
      <c r="D210" s="761"/>
      <c r="E210" s="761"/>
      <c r="F210" s="761"/>
      <c r="G210" s="761"/>
      <c r="H210" s="761"/>
      <c r="I210" s="761"/>
      <c r="J210" s="761"/>
      <c r="K210" s="761"/>
      <c r="L210" s="761"/>
      <c r="M210" s="761"/>
      <c r="N210" s="761"/>
      <c r="O210" s="761"/>
      <c r="P210" s="761"/>
      <c r="Q210" s="761"/>
    </row>
    <row r="211" spans="2:17" ht="12.75">
      <c r="B211" s="761"/>
      <c r="C211" s="761"/>
      <c r="D211" s="761"/>
      <c r="E211" s="761"/>
      <c r="F211" s="761"/>
      <c r="G211" s="761"/>
      <c r="H211" s="761"/>
      <c r="I211" s="761"/>
      <c r="J211" s="761"/>
      <c r="K211" s="761"/>
      <c r="L211" s="761"/>
      <c r="M211" s="761"/>
      <c r="N211" s="761"/>
      <c r="O211" s="761"/>
      <c r="P211" s="761"/>
      <c r="Q211" s="761"/>
    </row>
  </sheetData>
  <sheetProtection/>
  <mergeCells count="68">
    <mergeCell ref="F9:G9"/>
    <mergeCell ref="I9:Q9"/>
    <mergeCell ref="J13:L13"/>
    <mergeCell ref="M13:M14"/>
    <mergeCell ref="N2:Q2"/>
    <mergeCell ref="N4:Q4"/>
    <mergeCell ref="A5:Q6"/>
    <mergeCell ref="A9:A14"/>
    <mergeCell ref="B9:B14"/>
    <mergeCell ref="C9:C14"/>
    <mergeCell ref="D9:D14"/>
    <mergeCell ref="E9:E14"/>
    <mergeCell ref="C20:Q20"/>
    <mergeCell ref="C21:Q21"/>
    <mergeCell ref="F10:F14"/>
    <mergeCell ref="G10:G14"/>
    <mergeCell ref="I10:Q10"/>
    <mergeCell ref="H11:H14"/>
    <mergeCell ref="I11:Q11"/>
    <mergeCell ref="I12:L12"/>
    <mergeCell ref="M12:Q12"/>
    <mergeCell ref="I13:I14"/>
    <mergeCell ref="A29:A32"/>
    <mergeCell ref="C29:Q29"/>
    <mergeCell ref="C30:Q30"/>
    <mergeCell ref="C31:Q31"/>
    <mergeCell ref="C32:Q32"/>
    <mergeCell ref="N13:Q13"/>
    <mergeCell ref="A17:Q17"/>
    <mergeCell ref="A18:A21"/>
    <mergeCell ref="C18:Q18"/>
    <mergeCell ref="C19:Q19"/>
    <mergeCell ref="C55:Q55"/>
    <mergeCell ref="A40:A43"/>
    <mergeCell ref="C40:Q40"/>
    <mergeCell ref="C41:Q41"/>
    <mergeCell ref="C42:Q42"/>
    <mergeCell ref="C43:Q43"/>
    <mergeCell ref="A62:A65"/>
    <mergeCell ref="C62:Q62"/>
    <mergeCell ref="C63:Q63"/>
    <mergeCell ref="C64:Q64"/>
    <mergeCell ref="C65:Q65"/>
    <mergeCell ref="C50:Q50"/>
    <mergeCell ref="A52:A55"/>
    <mergeCell ref="C52:Q52"/>
    <mergeCell ref="C53:Q53"/>
    <mergeCell ref="C54:Q54"/>
    <mergeCell ref="A83:A86"/>
    <mergeCell ref="C83:Q83"/>
    <mergeCell ref="C84:Q84"/>
    <mergeCell ref="C85:Q85"/>
    <mergeCell ref="C86:Q86"/>
    <mergeCell ref="A73:A76"/>
    <mergeCell ref="C73:Q73"/>
    <mergeCell ref="C74:Q74"/>
    <mergeCell ref="C75:Q75"/>
    <mergeCell ref="C76:Q76"/>
    <mergeCell ref="A101:A104"/>
    <mergeCell ref="C101:Q101"/>
    <mergeCell ref="C102:Q102"/>
    <mergeCell ref="C103:Q103"/>
    <mergeCell ref="C104:Q104"/>
    <mergeCell ref="A92:A95"/>
    <mergeCell ref="C92:Q92"/>
    <mergeCell ref="C93:Q93"/>
    <mergeCell ref="C94:Q94"/>
    <mergeCell ref="C95:Q9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D31" sqref="D31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16.7109375" style="0" customWidth="1"/>
    <col min="4" max="4" width="97.421875" style="0" customWidth="1"/>
  </cols>
  <sheetData>
    <row r="1" ht="10.5" customHeight="1">
      <c r="D1" s="793"/>
    </row>
    <row r="2" spans="1:4" ht="15.75">
      <c r="A2" s="657"/>
      <c r="B2" s="371"/>
      <c r="C2" s="371"/>
      <c r="D2" s="794" t="s">
        <v>876</v>
      </c>
    </row>
    <row r="3" spans="1:4" ht="15.75">
      <c r="A3" s="657"/>
      <c r="B3" s="371"/>
      <c r="C3" s="371"/>
      <c r="D3" s="794" t="s">
        <v>261</v>
      </c>
    </row>
    <row r="4" spans="1:4" ht="15.75">
      <c r="A4" s="657"/>
      <c r="B4" s="371"/>
      <c r="C4" s="371"/>
      <c r="D4" s="794" t="s">
        <v>11</v>
      </c>
    </row>
    <row r="5" spans="1:4" ht="15.75">
      <c r="A5" s="657"/>
      <c r="B5" s="371"/>
      <c r="C5" s="371"/>
      <c r="D5" s="794" t="s">
        <v>527</v>
      </c>
    </row>
    <row r="6" spans="1:4" ht="9.75" customHeight="1">
      <c r="A6" s="657"/>
      <c r="B6" s="371"/>
      <c r="C6" s="371"/>
      <c r="D6" s="794"/>
    </row>
    <row r="7" spans="1:4" ht="18">
      <c r="A7" s="917" t="s">
        <v>877</v>
      </c>
      <c r="B7" s="917"/>
      <c r="C7" s="917"/>
      <c r="D7" s="917"/>
    </row>
    <row r="8" spans="1:4" ht="18">
      <c r="A8" s="917" t="s">
        <v>878</v>
      </c>
      <c r="B8" s="917"/>
      <c r="C8" s="917"/>
      <c r="D8" s="917"/>
    </row>
    <row r="9" spans="1:4" ht="15">
      <c r="A9" s="348"/>
      <c r="B9" s="348"/>
      <c r="C9" s="348"/>
      <c r="D9" s="353" t="s">
        <v>530</v>
      </c>
    </row>
    <row r="10" spans="1:4" ht="15.75">
      <c r="A10" s="795" t="s">
        <v>582</v>
      </c>
      <c r="B10" s="795"/>
      <c r="C10" s="795" t="s">
        <v>879</v>
      </c>
      <c r="D10" s="360" t="s">
        <v>880</v>
      </c>
    </row>
    <row r="11" spans="1:4" ht="12.75">
      <c r="A11" s="796" t="s">
        <v>833</v>
      </c>
      <c r="B11" s="796" t="s">
        <v>834</v>
      </c>
      <c r="C11" s="796" t="s">
        <v>835</v>
      </c>
      <c r="D11" s="796" t="s">
        <v>836</v>
      </c>
    </row>
    <row r="12" spans="1:4" ht="15.75">
      <c r="A12" s="643"/>
      <c r="B12" s="797" t="s">
        <v>881</v>
      </c>
      <c r="C12" s="374"/>
      <c r="D12" s="374"/>
    </row>
    <row r="13" spans="1:4" ht="12.75">
      <c r="A13" s="798" t="s">
        <v>833</v>
      </c>
      <c r="B13" s="799" t="s">
        <v>882</v>
      </c>
      <c r="C13" s="800">
        <v>83200</v>
      </c>
      <c r="D13" s="801"/>
    </row>
    <row r="14" spans="1:4" ht="12.75">
      <c r="A14" s="798"/>
      <c r="B14" s="799" t="s">
        <v>883</v>
      </c>
      <c r="C14" s="801"/>
      <c r="D14" s="801"/>
    </row>
    <row r="15" spans="1:4" ht="9.75" customHeight="1">
      <c r="A15" s="1111"/>
      <c r="B15" s="1112"/>
      <c r="C15" s="1112"/>
      <c r="D15" s="1113"/>
    </row>
    <row r="16" spans="1:4" ht="12.75">
      <c r="A16" s="803" t="s">
        <v>834</v>
      </c>
      <c r="B16" s="804" t="s">
        <v>884</v>
      </c>
      <c r="C16" s="805">
        <v>100000</v>
      </c>
      <c r="D16" s="806" t="s">
        <v>885</v>
      </c>
    </row>
    <row r="17" spans="1:4" ht="12.75">
      <c r="A17" s="798"/>
      <c r="B17" s="799"/>
      <c r="C17" s="807"/>
      <c r="D17" s="808" t="s">
        <v>886</v>
      </c>
    </row>
    <row r="18" spans="1:4" ht="12.75">
      <c r="A18" s="798"/>
      <c r="B18" s="799"/>
      <c r="C18" s="807"/>
      <c r="D18" s="808" t="s">
        <v>887</v>
      </c>
    </row>
    <row r="19" spans="1:4" ht="12.75">
      <c r="A19" s="798"/>
      <c r="B19" s="799"/>
      <c r="C19" s="801"/>
      <c r="D19" s="808" t="s">
        <v>888</v>
      </c>
    </row>
    <row r="20" spans="1:4" ht="9.75" customHeight="1">
      <c r="A20" s="1111"/>
      <c r="B20" s="1112"/>
      <c r="C20" s="1112"/>
      <c r="D20" s="1113"/>
    </row>
    <row r="21" spans="1:4" ht="12.75">
      <c r="A21" s="802" t="s">
        <v>835</v>
      </c>
      <c r="B21" s="804" t="s">
        <v>597</v>
      </c>
      <c r="C21" s="809">
        <f>C23+C40</f>
        <v>181200</v>
      </c>
      <c r="D21" s="810"/>
    </row>
    <row r="22" spans="1:4" ht="12.75">
      <c r="A22" s="811"/>
      <c r="B22" s="812"/>
      <c r="C22" s="813"/>
      <c r="D22" s="814"/>
    </row>
    <row r="23" spans="1:4" ht="12.75">
      <c r="A23" s="815"/>
      <c r="B23" s="816" t="s">
        <v>889</v>
      </c>
      <c r="C23" s="817">
        <f>C26+C29+C32+C35+C38+C24</f>
        <v>136151</v>
      </c>
      <c r="D23" s="818"/>
    </row>
    <row r="24" spans="1:4" ht="12.75">
      <c r="A24" s="815"/>
      <c r="B24" s="816"/>
      <c r="C24" s="819">
        <v>17451</v>
      </c>
      <c r="D24" s="820" t="s">
        <v>890</v>
      </c>
    </row>
    <row r="25" spans="1:4" ht="12.75">
      <c r="A25" s="815"/>
      <c r="B25" s="816"/>
      <c r="C25" s="817"/>
      <c r="D25" s="818"/>
    </row>
    <row r="26" spans="1:4" ht="12.75">
      <c r="A26" s="815"/>
      <c r="B26" s="801"/>
      <c r="C26" s="819">
        <v>8700</v>
      </c>
      <c r="D26" s="821" t="s">
        <v>891</v>
      </c>
    </row>
    <row r="27" spans="1:4" ht="12.75">
      <c r="A27" s="815"/>
      <c r="B27" s="801"/>
      <c r="C27" s="819"/>
      <c r="D27" s="821" t="s">
        <v>892</v>
      </c>
    </row>
    <row r="28" spans="1:4" ht="12.75">
      <c r="A28" s="815"/>
      <c r="B28" s="801"/>
      <c r="C28" s="819"/>
      <c r="D28" s="821"/>
    </row>
    <row r="29" spans="1:4" ht="12.75">
      <c r="A29" s="815"/>
      <c r="B29" s="801"/>
      <c r="C29" s="819">
        <v>20000</v>
      </c>
      <c r="D29" s="821" t="s">
        <v>893</v>
      </c>
    </row>
    <row r="30" spans="1:4" ht="12.75">
      <c r="A30" s="815"/>
      <c r="B30" s="801"/>
      <c r="C30" s="819"/>
      <c r="D30" s="821" t="s">
        <v>894</v>
      </c>
    </row>
    <row r="31" spans="1:4" ht="12.75">
      <c r="A31" s="815"/>
      <c r="B31" s="801"/>
      <c r="C31" s="819"/>
      <c r="D31" s="821"/>
    </row>
    <row r="32" spans="1:4" ht="12.75">
      <c r="A32" s="815"/>
      <c r="B32" s="801"/>
      <c r="C32" s="819">
        <v>30000</v>
      </c>
      <c r="D32" s="821" t="s">
        <v>895</v>
      </c>
    </row>
    <row r="33" spans="1:4" ht="12.75">
      <c r="A33" s="815"/>
      <c r="B33" s="801"/>
      <c r="C33" s="819"/>
      <c r="D33" s="821" t="s">
        <v>896</v>
      </c>
    </row>
    <row r="34" spans="1:4" ht="12.75">
      <c r="A34" s="815"/>
      <c r="B34" s="801"/>
      <c r="C34" s="819"/>
      <c r="D34" s="821"/>
    </row>
    <row r="35" spans="1:4" ht="12.75">
      <c r="A35" s="815"/>
      <c r="B35" s="801"/>
      <c r="C35" s="819">
        <v>40000</v>
      </c>
      <c r="D35" s="821" t="s">
        <v>897</v>
      </c>
    </row>
    <row r="36" spans="1:4" ht="12.75">
      <c r="A36" s="815"/>
      <c r="B36" s="801"/>
      <c r="C36" s="819"/>
      <c r="D36" s="821" t="s">
        <v>898</v>
      </c>
    </row>
    <row r="37" spans="1:4" ht="12.75">
      <c r="A37" s="815"/>
      <c r="B37" s="801"/>
      <c r="C37" s="819"/>
      <c r="D37" s="821"/>
    </row>
    <row r="38" spans="1:4" ht="12.75">
      <c r="A38" s="815"/>
      <c r="B38" s="801"/>
      <c r="C38" s="822">
        <v>20000</v>
      </c>
      <c r="D38" s="808" t="s">
        <v>899</v>
      </c>
    </row>
    <row r="39" spans="1:4" ht="12.75">
      <c r="A39" s="815"/>
      <c r="B39" s="801"/>
      <c r="C39" s="823"/>
      <c r="D39" s="808" t="s">
        <v>900</v>
      </c>
    </row>
    <row r="40" spans="1:4" ht="12.75">
      <c r="A40" s="815"/>
      <c r="B40" s="816" t="s">
        <v>901</v>
      </c>
      <c r="C40" s="824">
        <f>C42+C43+C44+C45</f>
        <v>45049</v>
      </c>
      <c r="D40" s="808"/>
    </row>
    <row r="41" spans="1:4" ht="12.75">
      <c r="A41" s="815"/>
      <c r="B41" s="816"/>
      <c r="C41" s="824"/>
      <c r="D41" s="808"/>
    </row>
    <row r="42" spans="1:4" ht="12.75">
      <c r="A42" s="815"/>
      <c r="B42" s="816"/>
      <c r="C42" s="825">
        <v>5000</v>
      </c>
      <c r="D42" s="808" t="s">
        <v>902</v>
      </c>
    </row>
    <row r="43" spans="1:4" ht="12.75">
      <c r="A43" s="815"/>
      <c r="B43" s="816"/>
      <c r="C43" s="825">
        <v>15622</v>
      </c>
      <c r="D43" s="808" t="s">
        <v>903</v>
      </c>
    </row>
    <row r="44" spans="1:4" ht="12.75">
      <c r="A44" s="815"/>
      <c r="B44" s="816"/>
      <c r="C44" s="825">
        <v>9260</v>
      </c>
      <c r="D44" s="808" t="s">
        <v>904</v>
      </c>
    </row>
    <row r="45" spans="1:4" ht="12.75">
      <c r="A45" s="815"/>
      <c r="B45" s="801"/>
      <c r="C45" s="825">
        <v>15167</v>
      </c>
      <c r="D45" s="808" t="s">
        <v>696</v>
      </c>
    </row>
    <row r="46" spans="1:4" ht="12.75">
      <c r="A46" s="811"/>
      <c r="B46" s="566"/>
      <c r="C46" s="823"/>
      <c r="D46" s="826"/>
    </row>
    <row r="47" spans="1:10" ht="15">
      <c r="A47" s="798"/>
      <c r="B47" s="827" t="s">
        <v>881</v>
      </c>
      <c r="C47" s="828"/>
      <c r="D47" s="808"/>
      <c r="J47" s="829"/>
    </row>
    <row r="48" spans="1:4" ht="12.75">
      <c r="A48" s="798" t="s">
        <v>836</v>
      </c>
      <c r="B48" s="830" t="s">
        <v>905</v>
      </c>
      <c r="C48" s="831">
        <f>C13+C16-C21</f>
        <v>2000</v>
      </c>
      <c r="D48" s="801"/>
    </row>
    <row r="49" spans="1:4" ht="12.75">
      <c r="A49" s="832"/>
      <c r="B49" s="833" t="s">
        <v>906</v>
      </c>
      <c r="C49" s="834"/>
      <c r="D49" s="566"/>
    </row>
  </sheetData>
  <sheetProtection/>
  <mergeCells count="4">
    <mergeCell ref="A7:D7"/>
    <mergeCell ref="A8:D8"/>
    <mergeCell ref="A15:D15"/>
    <mergeCell ref="A20:D2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Powiat Grodziski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Szpak</dc:creator>
  <cp:keywords/>
  <dc:description/>
  <cp:lastModifiedBy> </cp:lastModifiedBy>
  <dcterms:created xsi:type="dcterms:W3CDTF">2008-12-23T14:34:13Z</dcterms:created>
  <dcterms:modified xsi:type="dcterms:W3CDTF">2008-12-24T10:57:30Z</dcterms:modified>
  <cp:category/>
  <cp:version/>
  <cp:contentType/>
  <cp:contentStatus/>
</cp:coreProperties>
</file>