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ącznik Nr 1" sheetId="1" r:id="rId1"/>
    <sheet name="Załącznik Nr 1A" sheetId="2" r:id="rId2"/>
    <sheet name="Załącznik Nr 2" sheetId="3" r:id="rId3"/>
    <sheet name="Załącznik Nr 2A" sheetId="4" r:id="rId4"/>
    <sheet name="Załącznik Nr 3" sheetId="5" r:id="rId5"/>
    <sheet name="Załącznik Nr 3A" sheetId="6" r:id="rId6"/>
    <sheet name="Załącznik Nr 4" sheetId="7" r:id="rId7"/>
  </sheets>
  <definedNames/>
  <calcPr fullCalcOnLoad="1"/>
</workbook>
</file>

<file path=xl/sharedStrings.xml><?xml version="1.0" encoding="utf-8"?>
<sst xmlns="http://schemas.openxmlformats.org/spreadsheetml/2006/main" count="1391" uniqueCount="705">
  <si>
    <t>Załącznik Nr 1</t>
  </si>
  <si>
    <t xml:space="preserve">DZIAŁ </t>
  </si>
  <si>
    <t>Rozdział</t>
  </si>
  <si>
    <t>§</t>
  </si>
  <si>
    <t>Zmiany
26.04.01</t>
  </si>
  <si>
    <t>Plan po
zmianach</t>
  </si>
  <si>
    <t>Zmiany</t>
  </si>
  <si>
    <t>Plan po</t>
  </si>
  <si>
    <t>Wykonanie</t>
  </si>
  <si>
    <t xml:space="preserve">Wykonanie </t>
  </si>
  <si>
    <t xml:space="preserve">Plan </t>
  </si>
  <si>
    <t>28.05.2001</t>
  </si>
  <si>
    <t>zmianach</t>
  </si>
  <si>
    <t>28.06.2001</t>
  </si>
  <si>
    <t>30.06.2001</t>
  </si>
  <si>
    <t>w %</t>
  </si>
  <si>
    <t>30.08.2001</t>
  </si>
  <si>
    <t>27.09.01</t>
  </si>
  <si>
    <t>2002r.</t>
  </si>
  <si>
    <t>28.02.2002</t>
  </si>
  <si>
    <t>28.03.2002</t>
  </si>
  <si>
    <t>25.04.2002</t>
  </si>
  <si>
    <t>010</t>
  </si>
  <si>
    <t>01005</t>
  </si>
  <si>
    <t>Rolnictwo</t>
  </si>
  <si>
    <t>Prace geodezyjno - urządzeniowe</t>
  </si>
  <si>
    <t>dotacje celowe na zadania</t>
  </si>
  <si>
    <t>50 000</t>
  </si>
  <si>
    <t>i Łowiectwo</t>
  </si>
  <si>
    <t>na potrzeby rolnictwa</t>
  </si>
  <si>
    <t>z zakresu administr. rządowej</t>
  </si>
  <si>
    <t>Dział 010-suma</t>
  </si>
  <si>
    <t>084</t>
  </si>
  <si>
    <t xml:space="preserve">Transport </t>
  </si>
  <si>
    <t>Drogi publiczne powiatowe</t>
  </si>
  <si>
    <t>Wpływy ze sprzedaży wyrobów</t>
  </si>
  <si>
    <t xml:space="preserve">i łączność </t>
  </si>
  <si>
    <t>i składników majątkowych</t>
  </si>
  <si>
    <t>Transport i łączność</t>
  </si>
  <si>
    <t>wpływy z tytułu pomocy finansowej</t>
  </si>
  <si>
    <t>Dział 600-suma</t>
  </si>
  <si>
    <t>700</t>
  </si>
  <si>
    <t>70005</t>
  </si>
  <si>
    <t>0750</t>
  </si>
  <si>
    <t>Gospodarka</t>
  </si>
  <si>
    <t xml:space="preserve">Gospodarka gruntami </t>
  </si>
  <si>
    <t>Dochody z najmu i dzierżawy</t>
  </si>
  <si>
    <t>380 000</t>
  </si>
  <si>
    <t>mieszkaniowa</t>
  </si>
  <si>
    <t xml:space="preserve">i nieruchomościami </t>
  </si>
  <si>
    <t xml:space="preserve">Dotacje celowe na zadania 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</si>
  <si>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</si>
  <si>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</si>
  <si>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</si>
  <si>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</si>
  <si>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</si>
  <si>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Dział 700-suma</t>
  </si>
  <si>
    <t>1 060 000</t>
  </si>
  <si>
    <t>710</t>
  </si>
  <si>
    <t>71013</t>
  </si>
  <si>
    <t>Działalność</t>
  </si>
  <si>
    <t>Prace geodezyjne i kartograf.</t>
  </si>
  <si>
    <t>80 000</t>
  </si>
  <si>
    <t xml:space="preserve">                </t>
  </si>
  <si>
    <t>usługowa</t>
  </si>
  <si>
    <t>nieinwestycyjne</t>
  </si>
  <si>
    <t>71014</t>
  </si>
  <si>
    <t>Opracowania geodezyjne</t>
  </si>
  <si>
    <t>70 000</t>
  </si>
  <si>
    <t>i kartograficzne</t>
  </si>
  <si>
    <t>71015</t>
  </si>
  <si>
    <t xml:space="preserve">Nadzór budowlany </t>
  </si>
  <si>
    <t>85 000</t>
  </si>
  <si>
    <t>Dział 710-suma</t>
  </si>
  <si>
    <t>235 000</t>
  </si>
  <si>
    <t xml:space="preserve">Administracja </t>
  </si>
  <si>
    <t>Urzędy wojewódzkie</t>
  </si>
  <si>
    <t>126 816</t>
  </si>
  <si>
    <t>publiczna</t>
  </si>
  <si>
    <t>75045</t>
  </si>
  <si>
    <t>Komisje poborowe</t>
  </si>
  <si>
    <t>22 000</t>
  </si>
  <si>
    <t>Dział 750-suma</t>
  </si>
  <si>
    <t>1 348 816</t>
  </si>
  <si>
    <t>75411</t>
  </si>
  <si>
    <t>Bezpieczeństwo</t>
  </si>
  <si>
    <t>Komendy powiatowe</t>
  </si>
  <si>
    <t>1 603 964</t>
  </si>
  <si>
    <t>publiczne i ochrona</t>
  </si>
  <si>
    <t>Państwowej Straży Pożarnej</t>
  </si>
  <si>
    <t>przeciwpożarowa</t>
  </si>
  <si>
    <t>Dotacje celowe na inwestycje</t>
  </si>
  <si>
    <t>300 000</t>
  </si>
  <si>
    <t>realizowane przez powiat</t>
  </si>
  <si>
    <t>Obrona cywilna</t>
  </si>
  <si>
    <t>Dział 754-suma</t>
  </si>
  <si>
    <t>7 969 964</t>
  </si>
  <si>
    <t>0420</t>
  </si>
  <si>
    <t xml:space="preserve">Dochody od osób </t>
  </si>
  <si>
    <t>Wpływy z innych opłat stanowiących</t>
  </si>
  <si>
    <t>Wpływy z opłaty komunikacyjnej</t>
  </si>
  <si>
    <t>prawnych , od osób</t>
  </si>
  <si>
    <t>dochodu jst na podstawie ustaw</t>
  </si>
  <si>
    <t>fizycznych i od innych</t>
  </si>
  <si>
    <t xml:space="preserve">jednostek </t>
  </si>
  <si>
    <t>0010</t>
  </si>
  <si>
    <t>nieposiadających</t>
  </si>
  <si>
    <t xml:space="preserve">Udziały powiatów </t>
  </si>
  <si>
    <t xml:space="preserve">podatek dochodowy </t>
  </si>
  <si>
    <t>1 023 047</t>
  </si>
  <si>
    <t>osobowości prawnej</t>
  </si>
  <si>
    <t>w podatkach</t>
  </si>
  <si>
    <t>od osób fizycznych</t>
  </si>
  <si>
    <t>stanowiących dochód</t>
  </si>
  <si>
    <t>budżetu państwa</t>
  </si>
  <si>
    <t>0020</t>
  </si>
  <si>
    <t>podatek dochodowy od osób</t>
  </si>
  <si>
    <t>prawnych</t>
  </si>
  <si>
    <t>Dział 756-suma</t>
  </si>
  <si>
    <t>Różne rozliczenia</t>
  </si>
  <si>
    <t>część oświatowa subwencji ogólnej</t>
  </si>
  <si>
    <t>10 084 261</t>
  </si>
  <si>
    <t xml:space="preserve">dla jednostek samorządu </t>
  </si>
  <si>
    <t>terytorialnego</t>
  </si>
  <si>
    <t>75814</t>
  </si>
  <si>
    <t>0920</t>
  </si>
  <si>
    <t>Różne rozliczenia finansowe</t>
  </si>
  <si>
    <t xml:space="preserve">Pozostałe odsetki </t>
  </si>
  <si>
    <t>200 000</t>
  </si>
  <si>
    <t>Dział 758-suma</t>
  </si>
  <si>
    <t>13 368 180</t>
  </si>
  <si>
    <t>Oświata i wychowanie</t>
  </si>
  <si>
    <t>Dział 801-suma</t>
  </si>
  <si>
    <t>85156</t>
  </si>
  <si>
    <t>Ochrona zdrowia</t>
  </si>
  <si>
    <t xml:space="preserve">Składki na ubezpieczenia </t>
  </si>
  <si>
    <t>Dotacje celowe na zadania</t>
  </si>
  <si>
    <t>0</t>
  </si>
  <si>
    <t>zdrowotne oraz świadczenia dla</t>
  </si>
  <si>
    <t>osób nie objętych obowiązkiem</t>
  </si>
  <si>
    <t>ubezpieczenia zdrowotnego</t>
  </si>
  <si>
    <t>514 000</t>
  </si>
  <si>
    <t xml:space="preserve">bieżące realizowane </t>
  </si>
  <si>
    <t xml:space="preserve">na podst.porozumień z  </t>
  </si>
  <si>
    <t>organami administr. rządowej</t>
  </si>
  <si>
    <t>Dział 851-suma</t>
  </si>
  <si>
    <t>55 575 000</t>
  </si>
  <si>
    <t>Pomoc społeczna</t>
  </si>
  <si>
    <t>Dotacje celowe na realizację</t>
  </si>
  <si>
    <t>zadań własnych powiatu</t>
  </si>
  <si>
    <t>0830</t>
  </si>
  <si>
    <t>Domy Pomocy Społecznej</t>
  </si>
  <si>
    <t>Wpływy z usług</t>
  </si>
  <si>
    <t>0690</t>
  </si>
  <si>
    <t>Rodziny zastępcze</t>
  </si>
  <si>
    <t>Wpływy z różnych opłat</t>
  </si>
  <si>
    <t>dotacje celowe na zad.</t>
  </si>
  <si>
    <t>z zakresu adm. rządowej</t>
  </si>
  <si>
    <t>Dział 852-suma</t>
  </si>
  <si>
    <t>853</t>
  </si>
  <si>
    <t>0970</t>
  </si>
  <si>
    <t>Pozostałe zadania</t>
  </si>
  <si>
    <t>Państwowy Fundusz Rehabilitacji</t>
  </si>
  <si>
    <t>Wpływy z róznych dochodów</t>
  </si>
  <si>
    <t>Osób Niepełnosprawnych</t>
  </si>
  <si>
    <t>społecznej</t>
  </si>
  <si>
    <t>Zespoły ds. Orzekania</t>
  </si>
  <si>
    <t>315 560</t>
  </si>
  <si>
    <t>o stopniu niepełnospraw.</t>
  </si>
  <si>
    <t>dotacje celowe otrzymane z powiatu</t>
  </si>
  <si>
    <t xml:space="preserve">na zadania bieżące realizowane na </t>
  </si>
  <si>
    <t>podstawie porozumień między jst</t>
  </si>
  <si>
    <t>Dział 853-suma</t>
  </si>
  <si>
    <t>2 941 160</t>
  </si>
  <si>
    <t>Ogółem</t>
  </si>
  <si>
    <t>83 686 167</t>
  </si>
  <si>
    <t>część równoważąca subwencji</t>
  </si>
  <si>
    <t>ogólnej dla powiatów</t>
  </si>
  <si>
    <t>PLAN DOCHODÓW 2005 rok</t>
  </si>
  <si>
    <t>2005r.</t>
  </si>
  <si>
    <t>wpływy z usług</t>
  </si>
  <si>
    <t>dotacje celowe na inwestycje</t>
  </si>
  <si>
    <t>Świadczenia rodzinne oraz składki</t>
  </si>
  <si>
    <t xml:space="preserve">na ubez. emeryt. i rentowe </t>
  </si>
  <si>
    <t>Dowożenie uczniów</t>
  </si>
  <si>
    <t>udzielanej między jst na dofinans.</t>
  </si>
  <si>
    <t>własnych zadań inwestycyjnych</t>
  </si>
  <si>
    <t>i zakupów inwestycyjnych</t>
  </si>
  <si>
    <t>składników majątkowych jst</t>
  </si>
  <si>
    <t xml:space="preserve">subwencje ogólne z budżetu </t>
  </si>
  <si>
    <t>państwa</t>
  </si>
  <si>
    <t>subwencje ogólne z budżetu</t>
  </si>
  <si>
    <t>Licea Ogólnokształcące</t>
  </si>
  <si>
    <t>w zakresie polityki</t>
  </si>
  <si>
    <t>2110</t>
  </si>
  <si>
    <t>Plan</t>
  </si>
  <si>
    <t>po zmianach</t>
  </si>
  <si>
    <t>31.03.2005</t>
  </si>
  <si>
    <t>wpływy z różnych opłat</t>
  </si>
  <si>
    <t>Pozostałe odsetki</t>
  </si>
  <si>
    <t>Szkoły Zawodowe</t>
  </si>
  <si>
    <t>Gospodarstwa Pomocnicze</t>
  </si>
  <si>
    <t>Wpłata do budżetu części zysku</t>
  </si>
  <si>
    <t>przez gospodarstwo pomocnicze</t>
  </si>
  <si>
    <t>0960</t>
  </si>
  <si>
    <t xml:space="preserve">Otrzymane spadki, zapisy </t>
  </si>
  <si>
    <t>i darowizny</t>
  </si>
  <si>
    <t>Załącznik Nr 1a</t>
  </si>
  <si>
    <t>Załącznik Nr 1A</t>
  </si>
  <si>
    <t>do Uchwały Nr</t>
  </si>
  <si>
    <t>do Uchwały Nr         /2002</t>
  </si>
  <si>
    <t>do Uchwały Nr 174/2005</t>
  </si>
  <si>
    <t>Rady Powiatu Grodziskiego</t>
  </si>
  <si>
    <t xml:space="preserve">Rady Powiatu Grodziskiego </t>
  </si>
  <si>
    <t>z dnia 26 kwietnia 2001r.</t>
  </si>
  <si>
    <t>z dnia 27.06.2002</t>
  </si>
  <si>
    <t>z dnia 29.08.2002</t>
  </si>
  <si>
    <t>z dnia 31 marca 2005r.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</si>
  <si>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</si>
  <si>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</si>
  <si>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</si>
  <si>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</si>
  <si>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</si>
  <si>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</si>
  <si>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 xml:space="preserve">PLAN </t>
  </si>
  <si>
    <t>PLAN</t>
  </si>
  <si>
    <t>dział</t>
  </si>
  <si>
    <t xml:space="preserve">§ </t>
  </si>
  <si>
    <t>w złotych</t>
  </si>
  <si>
    <t>26.04.01</t>
  </si>
  <si>
    <t>27.09.2001</t>
  </si>
  <si>
    <t>27.06.2002</t>
  </si>
  <si>
    <t>26.09.2002</t>
  </si>
  <si>
    <t>dotacje celowe na zadania z zakresu administracji</t>
  </si>
  <si>
    <t>rządowej</t>
  </si>
  <si>
    <t>rzadowej</t>
  </si>
  <si>
    <t xml:space="preserve">dotacje celowe na inwestycje z zakresu administracji </t>
  </si>
  <si>
    <t>rządowej realizowane przez powiat</t>
  </si>
  <si>
    <t>dotacje celowe na inwestycje z zakresu administracji</t>
  </si>
  <si>
    <t xml:space="preserve">rządowej </t>
  </si>
  <si>
    <t>RAZEM</t>
  </si>
  <si>
    <t>Załącznik Nr 2</t>
  </si>
  <si>
    <t>PLAN WYDATKÓW -SYNTETYKA 2005 ROK</t>
  </si>
  <si>
    <t>Dział</t>
  </si>
  <si>
    <t>Nazwa</t>
  </si>
  <si>
    <t>Zmiany
25.04.2002</t>
  </si>
  <si>
    <t>Zmiany
27.06.2002</t>
  </si>
  <si>
    <t>Zmiany
29.08.2002</t>
  </si>
  <si>
    <t>Zmiany
26.09.2002</t>
  </si>
  <si>
    <t>Zmiany
28.11.2002</t>
  </si>
  <si>
    <t>2001r.</t>
  </si>
  <si>
    <t>25.10.2001</t>
  </si>
  <si>
    <t>22.11.01</t>
  </si>
  <si>
    <t>20.12.01</t>
  </si>
  <si>
    <t>2005 rok</t>
  </si>
  <si>
    <t>Rolnictwo i</t>
  </si>
  <si>
    <t>Prace geodezyjno-urządzen.</t>
  </si>
  <si>
    <t>zakup usług pozostałych</t>
  </si>
  <si>
    <t>łowiectwo</t>
  </si>
  <si>
    <t>020</t>
  </si>
  <si>
    <t>02002</t>
  </si>
  <si>
    <t>Leśnictwo</t>
  </si>
  <si>
    <t>Nadzór nad gospodarką</t>
  </si>
  <si>
    <t>leśną</t>
  </si>
  <si>
    <t>Dział 020-suma</t>
  </si>
  <si>
    <t>wydatki nie zaliczane do wynagrodzeń</t>
  </si>
  <si>
    <t>wynagrodzenia osobowe prac.</t>
  </si>
  <si>
    <t xml:space="preserve">Transport i </t>
  </si>
  <si>
    <t>dodatkowe wynagrodz.roczne</t>
  </si>
  <si>
    <t>łączność</t>
  </si>
  <si>
    <t>składki na ubezpieczenia społ.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</si>
  <si>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</si>
  <si>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</si>
  <si>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</si>
  <si>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</si>
  <si>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</si>
  <si>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zakuo usług zdrowotnych</t>
  </si>
  <si>
    <t>opłaty za usługi internetowe</t>
  </si>
  <si>
    <t>podróze służbowe krajowe</t>
  </si>
  <si>
    <t>różne opłaty i składki</t>
  </si>
  <si>
    <t>odpisy na zakład.fund.świadcz.socj.</t>
  </si>
  <si>
    <t>pozost.podatki na rzecz budż.j.s.t</t>
  </si>
  <si>
    <t>pozostałe odsetki</t>
  </si>
  <si>
    <t>kary i oszkod. wypł. na rzecz osób fiz.</t>
  </si>
  <si>
    <t>wydatki inwestyc.jednostki budżet.</t>
  </si>
  <si>
    <t>wydatki na zakupy inwestycyjne</t>
  </si>
  <si>
    <t>Dział 600 -suma</t>
  </si>
  <si>
    <t>Gospodarka gruntami</t>
  </si>
  <si>
    <t>i nieruchomościami</t>
  </si>
  <si>
    <t>podatek od nieruchomości</t>
  </si>
  <si>
    <t>podatek od towarów i usług VAT</t>
  </si>
  <si>
    <t>kary i odszkodow. na rzecz osób fiz.</t>
  </si>
  <si>
    <t>wydatki inwest. jednostki budżetowej</t>
  </si>
  <si>
    <t>Działalność usługowa</t>
  </si>
  <si>
    <t>Prace geodezyjne i kartogr.</t>
  </si>
  <si>
    <t>rozdział 71013-suma</t>
  </si>
  <si>
    <t>rozdział 71014-suma</t>
  </si>
  <si>
    <t>Nadzór budowlany</t>
  </si>
  <si>
    <t>wynagr.osob. czł. korp. służby cywil.</t>
  </si>
  <si>
    <t>dodatkowe wynagrodz.</t>
  </si>
  <si>
    <t>podróże służbowe krajowe</t>
  </si>
  <si>
    <t>wydatki na zakupy inwestyc.</t>
  </si>
  <si>
    <t>rozdział 71015-suma</t>
  </si>
  <si>
    <t>Administracja</t>
  </si>
  <si>
    <t>rozdział 75011-suma</t>
  </si>
  <si>
    <t>różne wydatki na rzecz osób fizycznych</t>
  </si>
  <si>
    <t>Rady Powiatu</t>
  </si>
  <si>
    <t>podróże służbowe zagraniczne</t>
  </si>
  <si>
    <t>rozdział 75019-suma</t>
  </si>
  <si>
    <t>Starostwa Powiatowe</t>
  </si>
  <si>
    <t>wynagrodzenoa bezosobowe</t>
  </si>
  <si>
    <t>zakup usług zdrowotnych</t>
  </si>
  <si>
    <t>rozdział 75020-suma</t>
  </si>
  <si>
    <t>składki na ubezpieczenia społeczne</t>
  </si>
  <si>
    <t>rozdział 75045-suma</t>
  </si>
  <si>
    <t>Pozostała działalność</t>
  </si>
  <si>
    <t>rozdział 75095-suma</t>
  </si>
  <si>
    <t xml:space="preserve"> wydatki.nie zal.do wynagr.</t>
  </si>
  <si>
    <t>wydatki osob. nie zalicz. do uposaż.</t>
  </si>
  <si>
    <t xml:space="preserve">Komendy Powiatowe </t>
  </si>
  <si>
    <t>uposażenia funkcjonariuszy</t>
  </si>
  <si>
    <t>pozostałe należności funkcjonar.</t>
  </si>
  <si>
    <t>nagrody roczne dla funkcjonariuszy</t>
  </si>
  <si>
    <t>świad.pieniężne.wypł.funkcj.zwoln.ze sł.</t>
  </si>
  <si>
    <t>równ. pienięż. i ekwiw. dla funkc.</t>
  </si>
  <si>
    <t xml:space="preserve"> 40 000
-89 988</t>
  </si>
  <si>
    <t>15 900
-31 100</t>
  </si>
  <si>
    <t>zakup środków żywności</t>
  </si>
  <si>
    <t>zakup leków i mater. medycz.</t>
  </si>
  <si>
    <t>zakup sprzętu i uzbrojenia</t>
  </si>
  <si>
    <t>opłaty na rzecz bydżetu państwa</t>
  </si>
  <si>
    <t>rozdział 75411-suma</t>
  </si>
  <si>
    <t>rozdział 75414-suma</t>
  </si>
  <si>
    <t>rozdział 75495-suma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</si>
  <si>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</si>
  <si>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</si>
  <si>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</si>
  <si>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</si>
  <si>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</si>
  <si>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</si>
  <si>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>Rezerwy ogólne i celowe</t>
  </si>
  <si>
    <t>Rezerwa ogólna</t>
  </si>
  <si>
    <t xml:space="preserve">Różne </t>
  </si>
  <si>
    <t>Rezerwa celowa</t>
  </si>
  <si>
    <t>rozliczenia</t>
  </si>
  <si>
    <t xml:space="preserve">Część równoważąca subwencji </t>
  </si>
  <si>
    <t xml:space="preserve">Wpłaty jst do budżetu państwa </t>
  </si>
  <si>
    <t>ogólnej dla powiatu</t>
  </si>
  <si>
    <t>17 000
-2 179</t>
  </si>
  <si>
    <t xml:space="preserve">Oświata </t>
  </si>
  <si>
    <t>Szkoły podstawowe</t>
  </si>
  <si>
    <t>i wychowanie</t>
  </si>
  <si>
    <t>specjalne</t>
  </si>
  <si>
    <t>3 000
- 389</t>
  </si>
  <si>
    <t>zakup pomocy naukowych</t>
  </si>
  <si>
    <t>opłaty za usługu internetowe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</si>
  <si>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</si>
  <si>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</si>
  <si>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</si>
  <si>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</si>
  <si>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</si>
  <si>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</si>
  <si>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</si>
  <si>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58 730
-50 000</t>
  </si>
  <si>
    <t>120 000
-105 000</t>
  </si>
  <si>
    <t>rozdział 80120-suma</t>
  </si>
  <si>
    <t>Licea Profilowane</t>
  </si>
  <si>
    <t>rozdział 80123-suma</t>
  </si>
  <si>
    <t>dotacja podm.z budżetu dla niepubl.szk.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</si>
  <si>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</si>
  <si>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</si>
  <si>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</si>
  <si>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</si>
  <si>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</si>
  <si>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</si>
  <si>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</si>
  <si>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</si>
  <si>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</si>
  <si>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</si>
  <si>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</si>
  <si>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opłaty na rzecz budżetu państwa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</si>
  <si>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</si>
  <si>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</si>
  <si>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</si>
  <si>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</si>
  <si>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</si>
  <si>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</si>
  <si>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 xml:space="preserve">podróże służbowe krajowe 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</si>
  <si>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</si>
  <si>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</si>
  <si>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</si>
  <si>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</si>
  <si>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</si>
  <si>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</si>
  <si>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</si>
  <si>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wydatki inwestycyjne jednostek</t>
  </si>
  <si>
    <t>Szpitale ogólne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</si>
  <si>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</si>
  <si>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</si>
  <si>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</si>
  <si>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</si>
  <si>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</si>
  <si>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</si>
  <si>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</si>
  <si>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</si>
  <si>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dotacje cel. przekazane dla powiatu</t>
  </si>
  <si>
    <t>Placówki opiekuńczo-</t>
  </si>
  <si>
    <t>na zadania bież. reliz. na podst.</t>
  </si>
  <si>
    <t>wychowawcze</t>
  </si>
  <si>
    <t>porozumień między jst</t>
  </si>
  <si>
    <t>dotacja celowa z budżetu na fin.</t>
  </si>
  <si>
    <t xml:space="preserve"> 40 000
-38 000</t>
  </si>
  <si>
    <t xml:space="preserve">zadań zlec.do realiz.pozost.jednost.  </t>
  </si>
  <si>
    <t>niezal. do sekt. finans. publ.</t>
  </si>
  <si>
    <t>świadczenia społeczne</t>
  </si>
  <si>
    <t>rozdział 85201-suma</t>
  </si>
  <si>
    <t>dotacje cel.na dofinas.zad.zlec. stowarz.</t>
  </si>
  <si>
    <t>nagrody i wydatki nie zal.do wyn.</t>
  </si>
  <si>
    <t>zakup leków i materiał.medycznych</t>
  </si>
  <si>
    <t xml:space="preserve">    590
-9 000</t>
  </si>
  <si>
    <t>23 500
-55 000</t>
  </si>
  <si>
    <t>rozdział 85202-suma</t>
  </si>
  <si>
    <t>rozdział 85204-suma</t>
  </si>
  <si>
    <t>Świadczenia rodzinne oraz</t>
  </si>
  <si>
    <t>skł. na ubezp. emeryt.i rent.</t>
  </si>
  <si>
    <t>rozdział 85212-suma</t>
  </si>
  <si>
    <t>Powiatowe Centra Pomocy</t>
  </si>
  <si>
    <t>Rodzinie</t>
  </si>
  <si>
    <t>dodatkowe wynagrodz. roczne</t>
  </si>
  <si>
    <t>składki na ubezpiecz.społ.</t>
  </si>
  <si>
    <t>rozdział 85218-suma</t>
  </si>
  <si>
    <t>dotacja podmiotowa z budżetu</t>
  </si>
  <si>
    <t>Rehabilitacja zdrowotna</t>
  </si>
  <si>
    <t>dla jedn. niezal. do sekt. fin. publ.</t>
  </si>
  <si>
    <t>w zakresie</t>
  </si>
  <si>
    <t>i społeczna osób niepełn.</t>
  </si>
  <si>
    <t>polityki społ.</t>
  </si>
  <si>
    <t>rozdział 85311-suma</t>
  </si>
  <si>
    <t>Zespoły ds.orzekania</t>
  </si>
  <si>
    <t>o stopniu niepełnosprawn.</t>
  </si>
  <si>
    <t xml:space="preserve">   5 000
-10 000</t>
  </si>
  <si>
    <t>rozdział 85321-suma</t>
  </si>
  <si>
    <t>Powiatowe Urzędy Pracy</t>
  </si>
  <si>
    <t xml:space="preserve"> 5 000
-2 750</t>
  </si>
  <si>
    <t>2 100
-250</t>
  </si>
  <si>
    <t>rozdział 85333-suma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</si>
  <si>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</si>
  <si>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</si>
  <si>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</si>
  <si>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</si>
  <si>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</si>
  <si>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</si>
  <si>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 xml:space="preserve">Placówki wychowania </t>
  </si>
  <si>
    <t>pozaszkonego</t>
  </si>
  <si>
    <t>wydatki na zakupu inwest.</t>
  </si>
  <si>
    <t>rozdział 85407-suma</t>
  </si>
  <si>
    <t>Dokształ. i doskon. naucz.</t>
  </si>
  <si>
    <t>rozdział 85495-suma</t>
  </si>
  <si>
    <t>Dział  854-suma</t>
  </si>
  <si>
    <t>dotacja podm.z budżetu dla samorząd.</t>
  </si>
  <si>
    <t>39 000
-35 000</t>
  </si>
  <si>
    <t xml:space="preserve"> 70 000
-40 000</t>
  </si>
  <si>
    <t>Kultura i ochrona</t>
  </si>
  <si>
    <t>Muzea</t>
  </si>
  <si>
    <t>instytucji 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</si>
  <si>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</si>
  <si>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</si>
  <si>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</si>
  <si>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</si>
  <si>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</si>
  <si>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</si>
  <si>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</si>
  <si>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</si>
  <si>
    <t>Załącznik Nr 2A</t>
  </si>
  <si>
    <t>PLAN ZADAŃ Z ZAKRESU ADMINISTRACJI RZĄDOWEJ</t>
  </si>
  <si>
    <t>PLAN WYDATKÓW</t>
  </si>
  <si>
    <t xml:space="preserve">Kwota </t>
  </si>
  <si>
    <t>30.08.2001r.</t>
  </si>
  <si>
    <t>Zakup usług pozostałych</t>
  </si>
  <si>
    <t>Wynagrodzenia osobowe pracowników</t>
  </si>
  <si>
    <t>wynag.osobowe członków korp.sł.cyw.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</si>
  <si>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</si>
  <si>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</si>
  <si>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</si>
  <si>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</si>
  <si>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</si>
  <si>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</si>
  <si>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</si>
  <si>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Nagrody i wydatki nie zalicz.do wynagr.</t>
  </si>
  <si>
    <t>Różne wydatki na rzecz osób fizycznych</t>
  </si>
  <si>
    <t>wydatki osob.nie zalicz.do uposaż.</t>
  </si>
  <si>
    <t>Uposażenia funkcjonariuszy</t>
  </si>
  <si>
    <t>Pozostałe należnośći funkcjonariuszy</t>
  </si>
  <si>
    <t>Nagrody roczne funkcjonariuszy</t>
  </si>
  <si>
    <t>Uposaż.oraz świadcz.pieniężne funkcjon.</t>
  </si>
  <si>
    <t xml:space="preserve">równ. pienięż.i ekwiw. dla funkcj. </t>
  </si>
  <si>
    <t>Zakup środków żywności</t>
  </si>
  <si>
    <t>Zakup leków i materiałów medycznych</t>
  </si>
  <si>
    <t>Zakup sprzętu i uzbrojenia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</si>
  <si>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</si>
  <si>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</si>
  <si>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</si>
  <si>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</si>
  <si>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</si>
  <si>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składki na ubepieczenia zdrowotne</t>
  </si>
  <si>
    <t>dodatkowe wynagrodzenie roczne</t>
  </si>
  <si>
    <t>odpisy na ZFŚŚ</t>
  </si>
  <si>
    <t>=</t>
  </si>
  <si>
    <t>Załącznik Nr 3</t>
  </si>
  <si>
    <t>do Uchwały nr  174 /2005</t>
  </si>
  <si>
    <t>WYDATKI NA ZADANIA INWESTYCYJNE NA 2005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</si>
  <si>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</si>
  <si>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</si>
  <si>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</si>
  <si>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</si>
  <si>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</si>
  <si>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</si>
  <si>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</si>
  <si>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</si>
  <si>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</si>
  <si>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</si>
  <si>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</si>
  <si>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</si>
  <si>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</si>
  <si>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</si>
  <si>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</si>
  <si>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</si>
  <si>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</si>
  <si>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</si>
  <si>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</si>
  <si>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</si>
  <si>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</si>
  <si>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</si>
  <si>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</si>
  <si>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</si>
  <si>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</si>
  <si>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</si>
  <si>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</si>
  <si>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</si>
  <si>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</si>
  <si>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</si>
  <si>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</si>
  <si>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>budowa kanału deszczowego z</t>
  </si>
  <si>
    <t xml:space="preserve">Powiatowy </t>
  </si>
  <si>
    <t>przebudową drogi 01415</t>
  </si>
  <si>
    <t>Zarząd Dróg</t>
  </si>
  <si>
    <t>1 rok</t>
  </si>
  <si>
    <t>Grodzisk-Siestrzeń</t>
  </si>
  <si>
    <t>w tym: pożyczka</t>
  </si>
  <si>
    <t>z WFOŚiGW 630,0</t>
  </si>
  <si>
    <t>2.</t>
  </si>
  <si>
    <t>przebudowa drogi 01419</t>
  </si>
  <si>
    <t xml:space="preserve">Grodzisk - Wojcieszyn </t>
  </si>
  <si>
    <t>w miejscowości Izdebno Kościelne</t>
  </si>
  <si>
    <t>3.</t>
  </si>
  <si>
    <t>budowa chodnika droga 01417</t>
  </si>
  <si>
    <t>Grodzisk - Józefina</t>
  </si>
  <si>
    <t>w miejscowości Adamowizna</t>
  </si>
  <si>
    <t>4.</t>
  </si>
  <si>
    <t>przebudowa drogi 380502</t>
  </si>
  <si>
    <t>Grodzisk - Józefina - projekt</t>
  </si>
  <si>
    <t>5.</t>
  </si>
  <si>
    <t>przebudowa ulicy Kościuszki</t>
  </si>
  <si>
    <t>Powiatowy</t>
  </si>
  <si>
    <t>w Milanówku</t>
  </si>
  <si>
    <t>6.</t>
  </si>
  <si>
    <t>przebudowa ulicy Średniej</t>
  </si>
  <si>
    <t>7.</t>
  </si>
  <si>
    <t>remont i przebudowa drogi 38501</t>
  </si>
  <si>
    <t>Grodzisk - Tarczyn</t>
  </si>
  <si>
    <t>2004-2006</t>
  </si>
  <si>
    <t>8.</t>
  </si>
  <si>
    <t>remony ulicy 1-go Maja</t>
  </si>
  <si>
    <t>w Podkowie Leśnej</t>
  </si>
  <si>
    <t>9.</t>
  </si>
  <si>
    <t>remont drogi 38128</t>
  </si>
  <si>
    <t>Błonie - Szymanów</t>
  </si>
  <si>
    <t>projekt na przebudowę drogi 01419</t>
  </si>
  <si>
    <t>10.</t>
  </si>
  <si>
    <t>Grodzisk Maz. - Wojcieszyn</t>
  </si>
  <si>
    <t>( ul. Bałtycka w Grodzisku Maz.)</t>
  </si>
  <si>
    <t xml:space="preserve">wspólfinansowanie remontu drogi </t>
  </si>
  <si>
    <t>11.</t>
  </si>
  <si>
    <t>w miejscowości Księżak</t>
  </si>
  <si>
    <t xml:space="preserve"> 1 rok</t>
  </si>
  <si>
    <t>współfinan.dokumentacji na przebudowę</t>
  </si>
  <si>
    <t>12.</t>
  </si>
  <si>
    <t>skrzyżowania drogi wojew. z drogą</t>
  </si>
  <si>
    <t>powiatową 38133 w Jaktorowie</t>
  </si>
  <si>
    <t>13.</t>
  </si>
  <si>
    <t>zakupy inwestycyjne</t>
  </si>
  <si>
    <t>14.</t>
  </si>
  <si>
    <t>modernizacja kotłowni</t>
  </si>
  <si>
    <t xml:space="preserve">Starostwo </t>
  </si>
  <si>
    <t>ul. Daleka 11A</t>
  </si>
  <si>
    <t>Powiatu</t>
  </si>
  <si>
    <t>(wymiana c.o)</t>
  </si>
  <si>
    <t>instalacja windy i roboty towarzyszące</t>
  </si>
  <si>
    <t>15.</t>
  </si>
  <si>
    <t>w budynku Ośrodka Zdrowia ul.Piasta 30</t>
  </si>
  <si>
    <t>16.</t>
  </si>
  <si>
    <t>Powiatowy Inspektorat</t>
  </si>
  <si>
    <t>Nadzoru Budowlanego</t>
  </si>
  <si>
    <t>17.</t>
  </si>
  <si>
    <t>Starostwo</t>
  </si>
  <si>
    <t>18.</t>
  </si>
  <si>
    <t>Budowa</t>
  </si>
  <si>
    <t>2000-2006</t>
  </si>
  <si>
    <t>Strażnicy</t>
  </si>
  <si>
    <t>19.</t>
  </si>
  <si>
    <t>zakup wyposażenia do sal</t>
  </si>
  <si>
    <t xml:space="preserve">dydaktycznych, pracowni i pozostałych </t>
  </si>
  <si>
    <t>pomieszczeń w Zes.Szk.Specj.</t>
  </si>
  <si>
    <t>20.</t>
  </si>
  <si>
    <t>budowa boiska przy</t>
  </si>
  <si>
    <t>ZS w Grodzisku ul. Żwirki i Wigury</t>
  </si>
  <si>
    <t>21.</t>
  </si>
  <si>
    <t>modernizacja kotłowni w Zespole</t>
  </si>
  <si>
    <t>Starostwo Powiatu</t>
  </si>
  <si>
    <t>2004-2005</t>
  </si>
  <si>
    <t>Szkół Nr 2 M-ek ul. Wójtowska 3</t>
  </si>
  <si>
    <t>pożyczka z WFOŚiGW</t>
  </si>
  <si>
    <t>22.</t>
  </si>
  <si>
    <t>modernizacja kotłowni w Cent.Kształ.Prak.</t>
  </si>
  <si>
    <t>w Grodzisku Maz.</t>
  </si>
  <si>
    <t>23.</t>
  </si>
  <si>
    <t>1989-2006</t>
  </si>
  <si>
    <t>Szpitala</t>
  </si>
  <si>
    <t>zakup komputera dla Ogniska</t>
  </si>
  <si>
    <t>24.</t>
  </si>
  <si>
    <t>Plastycznego</t>
  </si>
  <si>
    <t>* środki do pozyskania w wysokości 1.191.000 zł pochodzą z porozumień zawartych z gminami z terenu powiatu grodziskiego do współfinansowania poszczególnych zadań inwestycyjnych</t>
  </si>
  <si>
    <t>Załącznik nr 3A</t>
  </si>
  <si>
    <t>do Uchwały nr 174/2005</t>
  </si>
  <si>
    <t>WYDATKI NA WIELOLETNIE PROGRAMY INWESTYCYJNE</t>
  </si>
  <si>
    <t>Wydatki
poniesione
przed rokiem
2005</t>
  </si>
  <si>
    <t>pozyskania*</t>
  </si>
  <si>
    <t>Remont i przebudowa</t>
  </si>
  <si>
    <t>drogi 38501</t>
  </si>
  <si>
    <t>Grodzisk-Tarczyn</t>
  </si>
  <si>
    <t>Przebudowa drogi</t>
  </si>
  <si>
    <t>01412</t>
  </si>
  <si>
    <t>Książenice-Podkowa L</t>
  </si>
  <si>
    <t xml:space="preserve">Budowa </t>
  </si>
  <si>
    <t>Budowa boiska sport.</t>
  </si>
  <si>
    <t xml:space="preserve"> przy Zes.Szk. Nr 1</t>
  </si>
  <si>
    <t>w Zespole Szkół Nr 2</t>
  </si>
  <si>
    <t xml:space="preserve">pożyczka </t>
  </si>
  <si>
    <t>w M-ku ul.Wójtowska</t>
  </si>
  <si>
    <t>WFOŚiGW</t>
  </si>
  <si>
    <t>* środki do pozyskania w wysokości 256.000 zł pochodzą z zawartych porozumień z gminami z terenu powiatu grodziskiego do współfinansowania  wieloletnich zadań inwestycyjnych</t>
  </si>
  <si>
    <t>poz.1</t>
  </si>
  <si>
    <t>2006 rok -2 496 tys. zł w tym: 162,5 tys. zł środki własne, 182,5 tys. zł środki gminy, 2 151 tys. zł przewidywane środki strukturalne</t>
  </si>
  <si>
    <t>poz.2</t>
  </si>
  <si>
    <t>2006 rok - 950 tys. zł w tym: 237,5 tys. zł środki własne, 712,5 tys. zł środki strukturalne</t>
  </si>
  <si>
    <t>poz.4</t>
  </si>
  <si>
    <t xml:space="preserve">2005 rok -125,0 tys. zł środki własne, 80,0 tys. zł środki gminy </t>
  </si>
  <si>
    <t>2006 rok - 80, 0 tys. zł środki MENiS</t>
  </si>
  <si>
    <t>Załącznik Nr 4</t>
  </si>
  <si>
    <t>do Uchwały Nr 174 /2005</t>
  </si>
  <si>
    <t>PRZYCHODY I ROZCHODY BUDŻETU POWIATU NA 2005 ROK</t>
  </si>
  <si>
    <t>L.p.</t>
  </si>
  <si>
    <t>PRZYCHODY</t>
  </si>
  <si>
    <t>KLASYFIKACJA 
PRZYCHODÓW I 
ROZCHODÓW</t>
  </si>
  <si>
    <t>KWOTA</t>
  </si>
  <si>
    <t>I.</t>
  </si>
  <si>
    <t>1.Nadwyżka z lat ubiegłych</t>
  </si>
  <si>
    <t>§ 957</t>
  </si>
  <si>
    <t>2. Sprzedaż papierów wartościowych</t>
  </si>
  <si>
    <t xml:space="preserve">    wyemitowanych przez gminy</t>
  </si>
  <si>
    <t>3. Planowane do zaciągnięcia kredyty</t>
  </si>
  <si>
    <t xml:space="preserve">    długoterminowe</t>
  </si>
  <si>
    <t>4. Planowane do zaciągnięcia pożyczki</t>
  </si>
  <si>
    <t>§ 952</t>
  </si>
  <si>
    <t xml:space="preserve">    długoterminowe (w tym: Uchwała 139/2004 )</t>
  </si>
  <si>
    <t>5. Przychody z prywatyzacji majątku</t>
  </si>
  <si>
    <t>6. Spłaty pożyczek udzielonych</t>
  </si>
  <si>
    <t>7. Przychody z tytułu innych rozliczeń krajowych</t>
  </si>
  <si>
    <t>§ 955</t>
  </si>
  <si>
    <t>( wolne środki)</t>
  </si>
  <si>
    <t>RAZEM PRZYCHODY</t>
  </si>
  <si>
    <t>II.</t>
  </si>
  <si>
    <t>1. Spłaty kredytów długoterminowych</t>
  </si>
  <si>
    <t>§ 992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</si>
  <si>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</si>
  <si>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</si>
  <si>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</si>
  <si>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</si>
  <si>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</si>
  <si>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</si>
  <si>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</si>
  <si>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</si>
  <si>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</si>
  <si>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</si>
  <si>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</si>
  <si>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1. nadwyżką budżetową z lat ubiegłych</t>
  </si>
  <si>
    <t>2. przychodami z prywatyzacji majątku</t>
  </si>
  <si>
    <t>....................................</t>
  </si>
  <si>
    <t>3. przychodami ze sprzedaży papierów wartościowych</t>
  </si>
  <si>
    <t>4. kredytem/pożyczką/ długoterminowym</t>
  </si>
  <si>
    <t>5. Przychodami z tytułu innych rozliczeń krajowych</t>
  </si>
  <si>
    <t>II. PRZEZNACZENIE NADWYŻKI BUDŻETU</t>
  </si>
  <si>
    <t>1. spłata kredytów i pożyczek</t>
  </si>
  <si>
    <t>2. pożyczki udzielone</t>
  </si>
  <si>
    <t>3. wykup papierów wartościowych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</si>
</sst>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\ &quot;zł&quot;"/>
  </numFmts>
  <fonts count="20">
    <font>
      <sz val="10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0"/>
      <name val="Arial"/>
      <family val="0"/>
    </font>
    <font>
      <b/>
      <sz val="16"/>
      <name val="Arial CE"/>
      <family val="2"/>
    </font>
    <font>
      <sz val="12"/>
      <name val="Arial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3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/>
    </xf>
    <xf numFmtId="0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8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/>
    </xf>
    <xf numFmtId="0" fontId="3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/>
    </xf>
    <xf numFmtId="0" fontId="1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 horizontal="right"/>
    </xf>
    <xf numFmtId="10" fontId="1" fillId="0" borderId="14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" xfId="18" applyFont="1" applyBorder="1" applyAlignment="1">
      <alignment horizontal="left"/>
      <protection/>
    </xf>
    <xf numFmtId="0" fontId="13" fillId="0" borderId="11" xfId="18" applyFont="1" applyBorder="1" applyAlignment="1">
      <alignment/>
      <protection/>
    </xf>
    <xf numFmtId="0" fontId="13" fillId="0" borderId="10" xfId="18" applyFont="1" applyBorder="1" applyAlignment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1" fillId="0" borderId="0" xfId="18" applyFont="1">
      <alignment horizontal="left"/>
      <protection/>
    </xf>
    <xf numFmtId="0" fontId="11" fillId="0" borderId="0" xfId="18" applyFont="1">
      <alignment/>
      <protection/>
    </xf>
    <xf numFmtId="0" fontId="11" fillId="0" borderId="0" xfId="18" applyFont="1">
      <alignment horizontal="center"/>
      <protection/>
    </xf>
    <xf numFmtId="0" fontId="13" fillId="0" borderId="0" xfId="18" applyFont="1">
      <alignment/>
      <protection/>
    </xf>
    <xf numFmtId="3" fontId="11" fillId="0" borderId="0" xfId="18" applyFont="1">
      <alignment/>
      <protection/>
    </xf>
    <xf numFmtId="0" fontId="4" fillId="3" borderId="16" xfId="18" applyFont="1" applyFill="1" applyBorder="1">
      <alignment horizontal="left"/>
      <protection/>
    </xf>
    <xf numFmtId="0" fontId="4" fillId="3" borderId="17" xfId="18" applyFont="1" applyFill="1" applyBorder="1">
      <alignment horizontal="center"/>
      <protection/>
    </xf>
    <xf numFmtId="0" fontId="13" fillId="3" borderId="13" xfId="18" applyFont="1" applyFill="1" applyBorder="1">
      <alignment horizontal="center"/>
      <protection/>
    </xf>
    <xf numFmtId="0" fontId="13" fillId="3" borderId="17" xfId="18" applyFont="1" applyFill="1" applyBorder="1">
      <alignment/>
      <protection/>
    </xf>
    <xf numFmtId="0" fontId="13" fillId="3" borderId="18" xfId="18" applyFont="1" applyFill="1" applyBorder="1">
      <alignment/>
      <protection/>
    </xf>
    <xf numFmtId="0" fontId="13" fillId="3" borderId="18" xfId="18" applyFont="1" applyFill="1" applyBorder="1">
      <alignment horizontal="center"/>
      <protection/>
    </xf>
    <xf numFmtId="0" fontId="13" fillId="3" borderId="17" xfId="18" applyFont="1" applyFill="1" applyBorder="1">
      <alignment horizontal="center"/>
      <protection/>
    </xf>
    <xf numFmtId="0" fontId="13" fillId="3" borderId="17" xfId="18" applyFont="1" applyFill="1" applyBorder="1">
      <alignment horizontal="center" wrapText="1"/>
      <protection/>
    </xf>
    <xf numFmtId="0" fontId="4" fillId="3" borderId="17" xfId="18" applyFont="1" applyFill="1" applyBorder="1">
      <alignment horizontal="center" wrapText="1"/>
      <protection/>
    </xf>
    <xf numFmtId="3" fontId="4" fillId="3" borderId="17" xfId="18" applyFont="1" applyFill="1" applyBorder="1">
      <alignment horizontal="center" wrapText="1"/>
      <protection/>
    </xf>
    <xf numFmtId="3" fontId="4" fillId="3" borderId="19" xfId="18" applyFont="1" applyFill="1" applyBorder="1">
      <alignment horizontal="center" wrapText="1"/>
      <protection/>
    </xf>
    <xf numFmtId="0" fontId="13" fillId="3" borderId="20" xfId="18" applyFont="1" applyFill="1" applyBorder="1">
      <alignment horizontal="left"/>
      <protection/>
    </xf>
    <xf numFmtId="0" fontId="13" fillId="3" borderId="21" xfId="18" applyFont="1" applyFill="1" applyBorder="1">
      <alignment horizontal="center"/>
      <protection/>
    </xf>
    <xf numFmtId="0" fontId="13" fillId="3" borderId="22" xfId="18" applyFont="1" applyFill="1" applyBorder="1">
      <alignment horizontal="center"/>
      <protection/>
    </xf>
    <xf numFmtId="0" fontId="13" fillId="3" borderId="21" xfId="18" applyFont="1" applyFill="1" applyBorder="1">
      <alignment/>
      <protection/>
    </xf>
    <xf numFmtId="0" fontId="13" fillId="3" borderId="23" xfId="18" applyFont="1" applyFill="1" applyBorder="1">
      <alignment/>
      <protection/>
    </xf>
    <xf numFmtId="0" fontId="13" fillId="3" borderId="23" xfId="18" applyFont="1" applyFill="1" applyBorder="1">
      <alignment horizontal="center"/>
      <protection/>
    </xf>
    <xf numFmtId="0" fontId="4" fillId="3" borderId="21" xfId="18" applyFont="1" applyFill="1" applyBorder="1">
      <alignment horizontal="center"/>
      <protection/>
    </xf>
    <xf numFmtId="3" fontId="4" fillId="3" borderId="21" xfId="18" applyFont="1" applyFill="1" applyBorder="1">
      <alignment horizontal="center"/>
      <protection/>
    </xf>
    <xf numFmtId="3" fontId="4" fillId="3" borderId="24" xfId="18" applyFont="1" applyFill="1" applyBorder="1">
      <alignment horizontal="center"/>
      <protection/>
    </xf>
    <xf numFmtId="49" fontId="11" fillId="0" borderId="25" xfId="18" applyFont="1" applyBorder="1">
      <alignment horizontal="center"/>
      <protection/>
    </xf>
    <xf numFmtId="49" fontId="11" fillId="0" borderId="26" xfId="18" applyFont="1" applyBorder="1">
      <alignment horizontal="center"/>
      <protection/>
    </xf>
    <xf numFmtId="0" fontId="11" fillId="0" borderId="26" xfId="18" applyFont="1" applyBorder="1">
      <alignment horizontal="center"/>
      <protection/>
    </xf>
    <xf numFmtId="0" fontId="11" fillId="0" borderId="26" xfId="18" applyFont="1" applyBorder="1">
      <alignment/>
      <protection/>
    </xf>
    <xf numFmtId="0" fontId="11" fillId="0" borderId="27" xfId="18" applyFont="1" applyBorder="1">
      <alignment/>
      <protection/>
    </xf>
    <xf numFmtId="0" fontId="11" fillId="0" borderId="0" xfId="18" applyFont="1" applyBorder="1">
      <alignment/>
      <protection/>
    </xf>
    <xf numFmtId="0" fontId="11" fillId="0" borderId="28" xfId="18" applyFont="1" applyBorder="1">
      <alignment/>
      <protection/>
    </xf>
    <xf numFmtId="3" fontId="11" fillId="0" borderId="28" xfId="18" applyFont="1" applyBorder="1">
      <alignment/>
      <protection/>
    </xf>
    <xf numFmtId="3" fontId="11" fillId="0" borderId="0" xfId="18" applyFont="1" applyBorder="1">
      <alignment/>
      <protection/>
    </xf>
    <xf numFmtId="3" fontId="11" fillId="0" borderId="29" xfId="18" applyFont="1" applyBorder="1">
      <alignment/>
      <protection/>
    </xf>
    <xf numFmtId="0" fontId="11" fillId="0" borderId="25" xfId="18" applyFont="1" applyBorder="1">
      <alignment horizontal="left"/>
      <protection/>
    </xf>
    <xf numFmtId="3" fontId="11" fillId="0" borderId="27" xfId="18" applyFont="1" applyBorder="1">
      <alignment/>
      <protection/>
    </xf>
    <xf numFmtId="3" fontId="11" fillId="0" borderId="26" xfId="18" applyFont="1" applyBorder="1">
      <alignment/>
      <protection/>
    </xf>
    <xf numFmtId="3" fontId="11" fillId="0" borderId="30" xfId="18" applyFont="1" applyBorder="1">
      <alignment/>
      <protection/>
    </xf>
    <xf numFmtId="3" fontId="11" fillId="0" borderId="31" xfId="18" applyFont="1" applyBorder="1">
      <alignment/>
      <protection/>
    </xf>
    <xf numFmtId="0" fontId="11" fillId="0" borderId="32" xfId="18" applyFont="1" applyBorder="1">
      <alignment/>
      <protection/>
    </xf>
    <xf numFmtId="3" fontId="11" fillId="0" borderId="32" xfId="18" applyFont="1" applyBorder="1">
      <alignment/>
      <protection/>
    </xf>
    <xf numFmtId="3" fontId="11" fillId="0" borderId="33" xfId="18" applyFont="1" applyBorder="1">
      <alignment/>
      <protection/>
    </xf>
    <xf numFmtId="3" fontId="12" fillId="0" borderId="33" xfId="18" applyFont="1" applyBorder="1">
      <alignment/>
      <protection/>
    </xf>
    <xf numFmtId="3" fontId="12" fillId="0" borderId="34" xfId="18" applyFont="1" applyBorder="1">
      <alignment/>
      <protection/>
    </xf>
    <xf numFmtId="3" fontId="12" fillId="0" borderId="28" xfId="18" applyFont="1" applyBorder="1">
      <alignment/>
      <protection/>
    </xf>
    <xf numFmtId="3" fontId="12" fillId="0" borderId="29" xfId="18" applyFont="1" applyBorder="1">
      <alignment/>
      <protection/>
    </xf>
    <xf numFmtId="3" fontId="12" fillId="0" borderId="21" xfId="18" applyFont="1" applyBorder="1">
      <alignment/>
      <protection/>
    </xf>
    <xf numFmtId="3" fontId="12" fillId="0" borderId="24" xfId="18" applyFont="1" applyBorder="1">
      <alignment/>
      <protection/>
    </xf>
    <xf numFmtId="0" fontId="12" fillId="0" borderId="5" xfId="18" applyFont="1" applyBorder="1" applyAlignment="1">
      <alignment horizontal="left"/>
      <protection/>
    </xf>
    <xf numFmtId="0" fontId="13" fillId="0" borderId="1" xfId="18" applyFont="1" applyBorder="1" applyAlignment="1">
      <alignment/>
      <protection/>
    </xf>
    <xf numFmtId="0" fontId="13" fillId="0" borderId="2" xfId="18" applyFont="1" applyBorder="1" applyAlignment="1">
      <alignment horizontal="center"/>
      <protection/>
    </xf>
    <xf numFmtId="0" fontId="13" fillId="0" borderId="27" xfId="18" applyFont="1" applyBorder="1" applyAlignment="1">
      <alignment/>
      <protection/>
    </xf>
    <xf numFmtId="3" fontId="11" fillId="0" borderId="35" xfId="18" applyFont="1" applyBorder="1">
      <alignment/>
      <protection/>
    </xf>
    <xf numFmtId="3" fontId="12" fillId="0" borderId="26" xfId="18" applyFont="1" applyBorder="1">
      <alignment/>
      <protection/>
    </xf>
    <xf numFmtId="3" fontId="12" fillId="0" borderId="0" xfId="18" applyFont="1" applyBorder="1">
      <alignment/>
      <protection/>
    </xf>
    <xf numFmtId="3" fontId="11" fillId="0" borderId="2" xfId="18" applyFont="1" applyBorder="1">
      <alignment/>
      <protection/>
    </xf>
    <xf numFmtId="3" fontId="11" fillId="0" borderId="1" xfId="18" applyFont="1" applyBorder="1">
      <alignment/>
      <protection/>
    </xf>
    <xf numFmtId="0" fontId="11" fillId="0" borderId="5" xfId="18" applyFont="1" applyBorder="1">
      <alignment horizontal="center"/>
      <protection/>
    </xf>
    <xf numFmtId="0" fontId="11" fillId="0" borderId="8" xfId="18" applyFont="1" applyBorder="1">
      <alignment horizontal="center"/>
      <protection/>
    </xf>
    <xf numFmtId="3" fontId="11" fillId="0" borderId="8" xfId="18" applyFont="1" applyBorder="1">
      <alignment/>
      <protection/>
    </xf>
    <xf numFmtId="3" fontId="11" fillId="0" borderId="5" xfId="18" applyFont="1" applyBorder="1">
      <alignment/>
      <protection/>
    </xf>
    <xf numFmtId="0" fontId="11" fillId="0" borderId="5" xfId="18" applyFont="1" applyBorder="1">
      <alignment horizontal="left"/>
      <protection/>
    </xf>
    <xf numFmtId="0" fontId="11" fillId="0" borderId="5" xfId="18" applyFont="1" applyBorder="1">
      <alignment/>
      <protection/>
    </xf>
    <xf numFmtId="3" fontId="11" fillId="0" borderId="21" xfId="18" applyFont="1" applyBorder="1">
      <alignment/>
      <protection/>
    </xf>
    <xf numFmtId="0" fontId="11" fillId="0" borderId="4" xfId="18" applyFont="1" applyBorder="1">
      <alignment/>
      <protection/>
    </xf>
    <xf numFmtId="0" fontId="11" fillId="0" borderId="3" xfId="18" applyFont="1" applyBorder="1">
      <alignment horizontal="center"/>
      <protection/>
    </xf>
    <xf numFmtId="3" fontId="11" fillId="0" borderId="3" xfId="18" applyFont="1" applyBorder="1">
      <alignment/>
      <protection/>
    </xf>
    <xf numFmtId="3" fontId="11" fillId="0" borderId="4" xfId="18" applyFont="1" applyBorder="1">
      <alignment/>
      <protection/>
    </xf>
    <xf numFmtId="3" fontId="12" fillId="0" borderId="32" xfId="18" applyFont="1" applyBorder="1">
      <alignment/>
      <protection/>
    </xf>
    <xf numFmtId="3" fontId="12" fillId="0" borderId="3" xfId="18" applyFont="1" applyBorder="1">
      <alignment/>
      <protection/>
    </xf>
    <xf numFmtId="0" fontId="11" fillId="0" borderId="25" xfId="18" applyFont="1" applyBorder="1">
      <alignment horizontal="center"/>
      <protection/>
    </xf>
    <xf numFmtId="3" fontId="11" fillId="0" borderId="30" xfId="18" applyFont="1" applyBorder="1" applyAlignment="1">
      <alignment horizontal="right"/>
      <protection/>
    </xf>
    <xf numFmtId="0" fontId="11" fillId="0" borderId="25" xfId="18" applyFont="1" applyBorder="1">
      <alignment/>
      <protection/>
    </xf>
    <xf numFmtId="0" fontId="11" fillId="0" borderId="35" xfId="18" applyFont="1" applyBorder="1">
      <alignment/>
      <protection/>
    </xf>
    <xf numFmtId="0" fontId="12" fillId="0" borderId="36" xfId="18" applyFont="1" applyBorder="1">
      <alignment horizontal="left"/>
      <protection/>
    </xf>
    <xf numFmtId="0" fontId="11" fillId="0" borderId="37" xfId="18" applyFont="1" applyBorder="1">
      <alignment/>
      <protection/>
    </xf>
    <xf numFmtId="0" fontId="11" fillId="0" borderId="33" xfId="18" applyFont="1" applyBorder="1">
      <alignment horizontal="center"/>
      <protection/>
    </xf>
    <xf numFmtId="0" fontId="11" fillId="0" borderId="33" xfId="18" applyFont="1" applyBorder="1">
      <alignment/>
      <protection/>
    </xf>
    <xf numFmtId="0" fontId="11" fillId="0" borderId="2" xfId="18" applyFont="1" applyBorder="1">
      <alignment horizontal="center"/>
      <protection/>
    </xf>
    <xf numFmtId="0" fontId="11" fillId="0" borderId="27" xfId="18" applyFont="1" applyBorder="1">
      <alignment horizontal="center"/>
      <protection/>
    </xf>
    <xf numFmtId="0" fontId="11" fillId="0" borderId="8" xfId="18" applyFont="1" applyBorder="1">
      <alignment horizontal="left"/>
      <protection/>
    </xf>
    <xf numFmtId="3" fontId="11" fillId="0" borderId="24" xfId="18" applyFont="1" applyBorder="1">
      <alignment/>
      <protection/>
    </xf>
    <xf numFmtId="0" fontId="12" fillId="0" borderId="37" xfId="18" applyFont="1" applyBorder="1">
      <alignment/>
      <protection/>
    </xf>
    <xf numFmtId="3" fontId="12" fillId="0" borderId="30" xfId="18" applyFont="1" applyBorder="1">
      <alignment/>
      <protection/>
    </xf>
    <xf numFmtId="0" fontId="12" fillId="0" borderId="38" xfId="18" applyFont="1" applyBorder="1">
      <alignment/>
      <protection/>
    </xf>
    <xf numFmtId="0" fontId="11" fillId="0" borderId="28" xfId="18" applyFont="1" applyBorder="1">
      <alignment horizontal="center"/>
      <protection/>
    </xf>
    <xf numFmtId="0" fontId="11" fillId="0" borderId="13" xfId="18" applyFont="1" applyBorder="1">
      <alignment horizontal="center"/>
      <protection/>
    </xf>
    <xf numFmtId="3" fontId="11" fillId="0" borderId="39" xfId="18" applyFont="1" applyBorder="1">
      <alignment/>
      <protection/>
    </xf>
    <xf numFmtId="0" fontId="11" fillId="0" borderId="3" xfId="18" applyFont="1" applyBorder="1">
      <alignment horizontal="left"/>
      <protection/>
    </xf>
    <xf numFmtId="0" fontId="12" fillId="0" borderId="12" xfId="18" applyFont="1" applyBorder="1">
      <alignment/>
      <protection/>
    </xf>
    <xf numFmtId="0" fontId="11" fillId="0" borderId="40" xfId="18" applyFont="1" applyBorder="1">
      <alignment horizontal="center"/>
      <protection/>
    </xf>
    <xf numFmtId="3" fontId="11" fillId="0" borderId="41" xfId="18" applyFont="1" applyBorder="1">
      <alignment/>
      <protection/>
    </xf>
    <xf numFmtId="0" fontId="11" fillId="0" borderId="41" xfId="18" applyFont="1" applyBorder="1">
      <alignment/>
      <protection/>
    </xf>
    <xf numFmtId="3" fontId="11" fillId="0" borderId="42" xfId="18" applyFont="1" applyBorder="1">
      <alignment/>
      <protection/>
    </xf>
    <xf numFmtId="3" fontId="12" fillId="0" borderId="42" xfId="18" applyFont="1" applyBorder="1">
      <alignment/>
      <protection/>
    </xf>
    <xf numFmtId="3" fontId="12" fillId="0" borderId="41" xfId="18" applyFont="1" applyBorder="1">
      <alignment/>
      <protection/>
    </xf>
    <xf numFmtId="3" fontId="12" fillId="0" borderId="43" xfId="18" applyFont="1" applyBorder="1">
      <alignment/>
      <protection/>
    </xf>
    <xf numFmtId="0" fontId="11" fillId="0" borderId="44" xfId="18" applyFont="1" applyBorder="1">
      <alignment horizontal="center"/>
      <protection/>
    </xf>
    <xf numFmtId="0" fontId="11" fillId="0" borderId="17" xfId="18" applyFont="1" applyBorder="1">
      <alignment horizontal="center"/>
      <protection/>
    </xf>
    <xf numFmtId="0" fontId="11" fillId="0" borderId="17" xfId="18" applyFont="1" applyBorder="1">
      <alignment/>
      <protection/>
    </xf>
    <xf numFmtId="3" fontId="11" fillId="0" borderId="17" xfId="18" applyFont="1" applyBorder="1">
      <alignment/>
      <protection/>
    </xf>
    <xf numFmtId="0" fontId="11" fillId="0" borderId="13" xfId="18" applyFont="1" applyBorder="1">
      <alignment/>
      <protection/>
    </xf>
    <xf numFmtId="3" fontId="11" fillId="0" borderId="13" xfId="18" applyFont="1" applyBorder="1">
      <alignment/>
      <protection/>
    </xf>
    <xf numFmtId="3" fontId="11" fillId="0" borderId="19" xfId="18" applyFont="1" applyBorder="1">
      <alignment/>
      <protection/>
    </xf>
    <xf numFmtId="3" fontId="11" fillId="0" borderId="18" xfId="18" applyFont="1" applyBorder="1">
      <alignment/>
      <protection/>
    </xf>
    <xf numFmtId="3" fontId="11" fillId="0" borderId="23" xfId="18" applyFont="1" applyBorder="1">
      <alignment/>
      <protection/>
    </xf>
    <xf numFmtId="0" fontId="11" fillId="0" borderId="39" xfId="18" applyFont="1" applyBorder="1">
      <alignment/>
      <protection/>
    </xf>
    <xf numFmtId="0" fontId="11" fillId="0" borderId="6" xfId="18" applyFont="1" applyBorder="1">
      <alignment horizontal="center"/>
      <protection/>
    </xf>
    <xf numFmtId="0" fontId="11" fillId="0" borderId="2" xfId="18" applyFont="1" applyBorder="1">
      <alignment/>
      <protection/>
    </xf>
    <xf numFmtId="3" fontId="11" fillId="0" borderId="44" xfId="18" applyFont="1" applyBorder="1">
      <alignment/>
      <protection/>
    </xf>
    <xf numFmtId="0" fontId="11" fillId="0" borderId="18" xfId="18" applyFont="1" applyBorder="1">
      <alignment/>
      <protection/>
    </xf>
    <xf numFmtId="0" fontId="11" fillId="0" borderId="7" xfId="18" applyFont="1" applyBorder="1">
      <alignment horizontal="center"/>
      <protection/>
    </xf>
    <xf numFmtId="0" fontId="11" fillId="0" borderId="8" xfId="18" applyFont="1" applyBorder="1">
      <alignment/>
      <protection/>
    </xf>
    <xf numFmtId="0" fontId="11" fillId="0" borderId="7" xfId="18" applyFont="1" applyBorder="1">
      <alignment/>
      <protection/>
    </xf>
    <xf numFmtId="3" fontId="11" fillId="0" borderId="14" xfId="18" applyFont="1" applyBorder="1">
      <alignment/>
      <protection/>
    </xf>
    <xf numFmtId="0" fontId="11" fillId="0" borderId="14" xfId="18" applyFont="1" applyBorder="1">
      <alignment/>
      <protection/>
    </xf>
    <xf numFmtId="3" fontId="11" fillId="0" borderId="45" xfId="18" applyFont="1" applyBorder="1">
      <alignment/>
      <protection/>
    </xf>
    <xf numFmtId="0" fontId="11" fillId="0" borderId="46" xfId="18" applyFont="1" applyBorder="1">
      <alignment/>
      <protection/>
    </xf>
    <xf numFmtId="3" fontId="11" fillId="0" borderId="46" xfId="18" applyFont="1" applyBorder="1">
      <alignment/>
      <protection/>
    </xf>
    <xf numFmtId="3" fontId="11" fillId="0" borderId="47" xfId="18" applyFont="1" applyBorder="1">
      <alignment/>
      <protection/>
    </xf>
    <xf numFmtId="3" fontId="11" fillId="0" borderId="48" xfId="18" applyFont="1" applyBorder="1">
      <alignment/>
      <protection/>
    </xf>
    <xf numFmtId="0" fontId="11" fillId="0" borderId="49" xfId="18" applyFont="1" applyBorder="1">
      <alignment/>
      <protection/>
    </xf>
    <xf numFmtId="3" fontId="11" fillId="0" borderId="50" xfId="18" applyFont="1" applyBorder="1">
      <alignment/>
      <protection/>
    </xf>
    <xf numFmtId="3" fontId="11" fillId="0" borderId="51" xfId="18" applyFont="1" applyBorder="1">
      <alignment/>
      <protection/>
    </xf>
    <xf numFmtId="0" fontId="11" fillId="0" borderId="51" xfId="18" applyFont="1" applyBorder="1">
      <alignment/>
      <protection/>
    </xf>
    <xf numFmtId="3" fontId="11" fillId="0" borderId="38" xfId="18" applyFont="1" applyBorder="1">
      <alignment/>
      <protection/>
    </xf>
    <xf numFmtId="0" fontId="11" fillId="0" borderId="52" xfId="18" applyFont="1" applyBorder="1">
      <alignment/>
      <protection/>
    </xf>
    <xf numFmtId="3" fontId="11" fillId="0" borderId="52" xfId="18" applyFont="1" applyBorder="1">
      <alignment/>
      <protection/>
    </xf>
    <xf numFmtId="0" fontId="11" fillId="0" borderId="12" xfId="18" applyFont="1" applyBorder="1">
      <alignment horizontal="center"/>
      <protection/>
    </xf>
    <xf numFmtId="0" fontId="11" fillId="0" borderId="12" xfId="18" applyFont="1" applyBorder="1">
      <alignment/>
      <protection/>
    </xf>
    <xf numFmtId="3" fontId="11" fillId="0" borderId="53" xfId="18" applyFont="1" applyBorder="1">
      <alignment/>
      <protection/>
    </xf>
    <xf numFmtId="0" fontId="11" fillId="0" borderId="42" xfId="18" applyFont="1" applyBorder="1">
      <alignment/>
      <protection/>
    </xf>
    <xf numFmtId="3" fontId="12" fillId="0" borderId="12" xfId="18" applyFont="1" applyBorder="1">
      <alignment/>
      <protection/>
    </xf>
    <xf numFmtId="3" fontId="11" fillId="0" borderId="40" xfId="18" applyFont="1" applyBorder="1">
      <alignment/>
      <protection/>
    </xf>
    <xf numFmtId="0" fontId="11" fillId="0" borderId="22" xfId="18" applyFont="1" applyBorder="1">
      <alignment/>
      <protection/>
    </xf>
    <xf numFmtId="0" fontId="11" fillId="0" borderId="23" xfId="18" applyFont="1" applyBorder="1">
      <alignment/>
      <protection/>
    </xf>
    <xf numFmtId="3" fontId="11" fillId="0" borderId="8" xfId="18" applyNumberFormat="1" applyFont="1" applyBorder="1">
      <alignment horizontal="left"/>
      <protection/>
    </xf>
    <xf numFmtId="0" fontId="11" fillId="0" borderId="40" xfId="18" applyFont="1" applyBorder="1">
      <alignment/>
      <protection/>
    </xf>
    <xf numFmtId="0" fontId="11" fillId="0" borderId="21" xfId="18" applyFont="1" applyBorder="1">
      <alignment/>
      <protection/>
    </xf>
    <xf numFmtId="3" fontId="11" fillId="0" borderId="22" xfId="18" applyFont="1" applyBorder="1">
      <alignment/>
      <protection/>
    </xf>
    <xf numFmtId="0" fontId="12" fillId="0" borderId="27" xfId="18" applyFont="1" applyBorder="1">
      <alignment/>
      <protection/>
    </xf>
    <xf numFmtId="0" fontId="11" fillId="0" borderId="3" xfId="18" applyFont="1" applyBorder="1">
      <alignment/>
      <protection/>
    </xf>
    <xf numFmtId="0" fontId="11" fillId="0" borderId="13" xfId="18" applyFont="1" applyBorder="1" applyAlignment="1">
      <alignment horizontal="center"/>
      <protection/>
    </xf>
    <xf numFmtId="0" fontId="11" fillId="0" borderId="1" xfId="18" applyFont="1" applyBorder="1">
      <alignment horizontal="center"/>
      <protection/>
    </xf>
    <xf numFmtId="3" fontId="12" fillId="0" borderId="39" xfId="18" applyFont="1" applyBorder="1">
      <alignment/>
      <protection/>
    </xf>
    <xf numFmtId="3" fontId="12" fillId="0" borderId="8" xfId="18" applyFont="1" applyBorder="1">
      <alignment/>
      <protection/>
    </xf>
    <xf numFmtId="0" fontId="12" fillId="0" borderId="10" xfId="18" applyFont="1" applyBorder="1">
      <alignment/>
      <protection/>
    </xf>
    <xf numFmtId="3" fontId="11" fillId="0" borderId="11" xfId="18" applyFont="1" applyBorder="1">
      <alignment/>
      <protection/>
    </xf>
    <xf numFmtId="0" fontId="11" fillId="0" borderId="54" xfId="18" applyFont="1" applyBorder="1">
      <alignment/>
      <protection/>
    </xf>
    <xf numFmtId="3" fontId="11" fillId="0" borderId="54" xfId="18" applyFont="1" applyBorder="1">
      <alignment/>
      <protection/>
    </xf>
    <xf numFmtId="0" fontId="11" fillId="0" borderId="55" xfId="18" applyFont="1" applyBorder="1">
      <alignment/>
      <protection/>
    </xf>
    <xf numFmtId="3" fontId="11" fillId="0" borderId="55" xfId="18" applyFont="1" applyBorder="1">
      <alignment/>
      <protection/>
    </xf>
    <xf numFmtId="3" fontId="12" fillId="0" borderId="55" xfId="18" applyFont="1" applyBorder="1">
      <alignment/>
      <protection/>
    </xf>
    <xf numFmtId="3" fontId="12" fillId="0" borderId="54" xfId="18" applyFont="1" applyBorder="1">
      <alignment/>
      <protection/>
    </xf>
    <xf numFmtId="3" fontId="12" fillId="0" borderId="10" xfId="18" applyFont="1" applyBorder="1">
      <alignment/>
      <protection/>
    </xf>
    <xf numFmtId="3" fontId="12" fillId="0" borderId="56" xfId="18" applyFont="1" applyBorder="1">
      <alignment/>
      <protection/>
    </xf>
    <xf numFmtId="3" fontId="12" fillId="0" borderId="19" xfId="18" applyFont="1" applyBorder="1">
      <alignment/>
      <protection/>
    </xf>
    <xf numFmtId="0" fontId="11" fillId="0" borderId="2" xfId="18" applyFont="1" applyBorder="1">
      <alignment horizontal="left"/>
      <protection/>
    </xf>
    <xf numFmtId="0" fontId="11" fillId="0" borderId="8" xfId="18" applyFont="1" applyBorder="1">
      <alignment horizontal="center" vertical="center"/>
      <protection/>
    </xf>
    <xf numFmtId="0" fontId="11" fillId="0" borderId="8" xfId="18" applyFont="1" applyBorder="1">
      <alignment vertical="center"/>
      <protection/>
    </xf>
    <xf numFmtId="3" fontId="11" fillId="0" borderId="14" xfId="18" applyFont="1" applyBorder="1">
      <alignment vertical="center"/>
      <protection/>
    </xf>
    <xf numFmtId="3" fontId="11" fillId="0" borderId="47" xfId="18" applyFont="1" applyBorder="1">
      <alignment vertical="center"/>
      <protection/>
    </xf>
    <xf numFmtId="3" fontId="11" fillId="0" borderId="46" xfId="18" applyFont="1" applyBorder="1">
      <alignment vertical="center"/>
      <protection/>
    </xf>
    <xf numFmtId="0" fontId="11" fillId="0" borderId="14" xfId="18" applyFont="1" applyBorder="1">
      <alignment vertical="center"/>
      <protection/>
    </xf>
    <xf numFmtId="0" fontId="11" fillId="0" borderId="46" xfId="18" applyFont="1" applyBorder="1">
      <alignment vertical="center"/>
      <protection/>
    </xf>
    <xf numFmtId="3" fontId="11" fillId="0" borderId="42" xfId="18" applyFont="1" applyBorder="1">
      <alignment vertical="center"/>
      <protection/>
    </xf>
    <xf numFmtId="3" fontId="11" fillId="0" borderId="41" xfId="18" applyFont="1" applyBorder="1">
      <alignment horizontal="right" vertical="center" wrapText="1"/>
      <protection/>
    </xf>
    <xf numFmtId="3" fontId="11" fillId="0" borderId="47" xfId="18" applyFont="1" applyBorder="1">
      <alignment horizontal="right" vertical="center" wrapText="1"/>
      <protection/>
    </xf>
    <xf numFmtId="3" fontId="11" fillId="0" borderId="46" xfId="18" applyFont="1" applyBorder="1">
      <alignment horizontal="right" vertical="center" wrapText="1"/>
      <protection/>
    </xf>
    <xf numFmtId="3" fontId="11" fillId="0" borderId="0" xfId="18" applyFont="1" applyBorder="1">
      <alignment vertical="center"/>
      <protection/>
    </xf>
    <xf numFmtId="3" fontId="11" fillId="0" borderId="26" xfId="18" applyFont="1" applyBorder="1">
      <alignment vertical="center"/>
      <protection/>
    </xf>
    <xf numFmtId="3" fontId="11" fillId="0" borderId="35" xfId="18" applyFont="1" applyBorder="1">
      <alignment vertical="center"/>
      <protection/>
    </xf>
    <xf numFmtId="0" fontId="11" fillId="0" borderId="0" xfId="18" applyFont="1" applyBorder="1">
      <alignment vertical="center"/>
      <protection/>
    </xf>
    <xf numFmtId="0" fontId="11" fillId="0" borderId="35" xfId="18" applyFont="1" applyBorder="1">
      <alignment vertical="center"/>
      <protection/>
    </xf>
    <xf numFmtId="3" fontId="11" fillId="0" borderId="0" xfId="18" applyFont="1" applyBorder="1">
      <alignment horizontal="right" vertical="center" wrapText="1"/>
      <protection/>
    </xf>
    <xf numFmtId="3" fontId="11" fillId="0" borderId="26" xfId="18" applyFont="1" applyBorder="1">
      <alignment horizontal="right" vertical="center" wrapText="1"/>
      <protection/>
    </xf>
    <xf numFmtId="3" fontId="11" fillId="0" borderId="35" xfId="18" applyFont="1" applyBorder="1">
      <alignment horizontal="right" vertical="center" wrapText="1"/>
      <protection/>
    </xf>
    <xf numFmtId="3" fontId="11" fillId="0" borderId="49" xfId="18" applyFont="1" applyBorder="1">
      <alignment/>
      <protection/>
    </xf>
    <xf numFmtId="0" fontId="11" fillId="0" borderId="31" xfId="18" applyFont="1" applyBorder="1">
      <alignment/>
      <protection/>
    </xf>
    <xf numFmtId="0" fontId="11" fillId="0" borderId="15" xfId="18" applyFont="1" applyBorder="1">
      <alignment/>
      <protection/>
    </xf>
    <xf numFmtId="0" fontId="12" fillId="0" borderId="45" xfId="18" applyFont="1" applyBorder="1">
      <alignment/>
      <protection/>
    </xf>
    <xf numFmtId="0" fontId="11" fillId="0" borderId="47" xfId="18" applyFont="1" applyBorder="1">
      <alignment horizontal="center"/>
      <protection/>
    </xf>
    <xf numFmtId="0" fontId="11" fillId="0" borderId="47" xfId="18" applyFont="1" applyBorder="1">
      <alignment/>
      <protection/>
    </xf>
    <xf numFmtId="3" fontId="12" fillId="0" borderId="47" xfId="18" applyFont="1" applyBorder="1">
      <alignment/>
      <protection/>
    </xf>
    <xf numFmtId="3" fontId="12" fillId="0" borderId="46" xfId="18" applyFont="1" applyBorder="1">
      <alignment/>
      <protection/>
    </xf>
    <xf numFmtId="3" fontId="12" fillId="0" borderId="57" xfId="18" applyFont="1" applyBorder="1">
      <alignment/>
      <protection/>
    </xf>
    <xf numFmtId="0" fontId="12" fillId="0" borderId="8" xfId="18" applyFont="1" applyBorder="1">
      <alignment horizontal="left"/>
      <protection/>
    </xf>
    <xf numFmtId="0" fontId="11" fillId="0" borderId="6" xfId="18" applyFont="1" applyBorder="1" applyAlignment="1">
      <alignment horizontal="center"/>
      <protection/>
    </xf>
    <xf numFmtId="3" fontId="12" fillId="0" borderId="35" xfId="18" applyFont="1" applyBorder="1">
      <alignment/>
      <protection/>
    </xf>
    <xf numFmtId="3" fontId="12" fillId="0" borderId="2" xfId="18" applyFont="1" applyBorder="1">
      <alignment/>
      <protection/>
    </xf>
    <xf numFmtId="0" fontId="12" fillId="0" borderId="6" xfId="18" applyFont="1" applyBorder="1">
      <alignment/>
      <protection/>
    </xf>
    <xf numFmtId="0" fontId="12" fillId="0" borderId="2" xfId="18" applyFont="1" applyBorder="1">
      <alignment horizontal="center"/>
      <protection/>
    </xf>
    <xf numFmtId="0" fontId="12" fillId="0" borderId="2" xfId="18" applyFont="1" applyBorder="1">
      <alignment/>
      <protection/>
    </xf>
    <xf numFmtId="3" fontId="12" fillId="0" borderId="27" xfId="18" applyFont="1" applyBorder="1">
      <alignment/>
      <protection/>
    </xf>
    <xf numFmtId="0" fontId="12" fillId="0" borderId="0" xfId="18" applyFont="1" applyBorder="1">
      <alignment/>
      <protection/>
    </xf>
    <xf numFmtId="0" fontId="12" fillId="0" borderId="3" xfId="18" applyFont="1" applyBorder="1">
      <alignment horizontal="left"/>
      <protection/>
    </xf>
    <xf numFmtId="0" fontId="12" fillId="0" borderId="4" xfId="18" applyFont="1" applyBorder="1">
      <alignment horizontal="center"/>
      <protection/>
    </xf>
    <xf numFmtId="0" fontId="12" fillId="0" borderId="3" xfId="18" applyFont="1" applyBorder="1">
      <alignment/>
      <protection/>
    </xf>
    <xf numFmtId="0" fontId="12" fillId="0" borderId="4" xfId="18" applyFont="1" applyBorder="1">
      <alignment horizontal="left"/>
      <protection/>
    </xf>
    <xf numFmtId="0" fontId="12" fillId="0" borderId="12" xfId="18" applyFont="1" applyBorder="1">
      <alignment horizontal="center"/>
      <protection/>
    </xf>
    <xf numFmtId="0" fontId="12" fillId="0" borderId="15" xfId="18" applyFont="1" applyBorder="1">
      <alignment/>
      <protection/>
    </xf>
    <xf numFmtId="0" fontId="11" fillId="0" borderId="20" xfId="18" applyFont="1" applyBorder="1">
      <alignment horizontal="left"/>
      <protection/>
    </xf>
    <xf numFmtId="0" fontId="11" fillId="0" borderId="1" xfId="18" applyFont="1" applyBorder="1" applyAlignment="1">
      <alignment horizontal="center"/>
      <protection/>
    </xf>
    <xf numFmtId="0" fontId="13" fillId="0" borderId="2" xfId="18" applyFont="1" applyBorder="1">
      <alignment/>
      <protection/>
    </xf>
    <xf numFmtId="3" fontId="12" fillId="0" borderId="23" xfId="18" applyFont="1" applyBorder="1">
      <alignment/>
      <protection/>
    </xf>
    <xf numFmtId="0" fontId="11" fillId="0" borderId="5" xfId="18" applyFont="1" applyBorder="1" applyAlignment="1">
      <alignment horizontal="center"/>
      <protection/>
    </xf>
    <xf numFmtId="0" fontId="13" fillId="0" borderId="8" xfId="18" applyFont="1" applyBorder="1">
      <alignment/>
      <protection/>
    </xf>
    <xf numFmtId="0" fontId="11" fillId="0" borderId="4" xfId="18" applyFont="1" applyBorder="1">
      <alignment horizontal="left"/>
      <protection/>
    </xf>
    <xf numFmtId="0" fontId="11" fillId="0" borderId="4" xfId="18" applyFont="1" applyBorder="1">
      <alignment horizontal="center"/>
      <protection/>
    </xf>
    <xf numFmtId="3" fontId="11" fillId="0" borderId="26" xfId="18" applyFont="1" applyBorder="1">
      <alignment horizontal="right" wrapText="1"/>
      <protection/>
    </xf>
    <xf numFmtId="3" fontId="11" fillId="0" borderId="35" xfId="18" applyFont="1" applyBorder="1">
      <alignment horizontal="right" wrapText="1"/>
      <protection/>
    </xf>
    <xf numFmtId="0" fontId="12" fillId="0" borderId="58" xfId="18" applyFont="1" applyBorder="1">
      <alignment/>
      <protection/>
    </xf>
    <xf numFmtId="0" fontId="11" fillId="0" borderId="42" xfId="18" applyFont="1" applyBorder="1">
      <alignment horizontal="center"/>
      <protection/>
    </xf>
    <xf numFmtId="0" fontId="11" fillId="0" borderId="21" xfId="18" applyFont="1" applyBorder="1">
      <alignment horizontal="center"/>
      <protection/>
    </xf>
    <xf numFmtId="0" fontId="11" fillId="0" borderId="0" xfId="18" applyFont="1" applyBorder="1">
      <alignment horizontal="center" vertical="center"/>
      <protection/>
    </xf>
    <xf numFmtId="3" fontId="11" fillId="0" borderId="37" xfId="18" applyFont="1" applyBorder="1">
      <alignment vertical="center"/>
      <protection/>
    </xf>
    <xf numFmtId="3" fontId="11" fillId="0" borderId="31" xfId="18" applyFont="1" applyBorder="1">
      <alignment vertical="center"/>
      <protection/>
    </xf>
    <xf numFmtId="3" fontId="11" fillId="0" borderId="33" xfId="18" applyFont="1" applyBorder="1">
      <alignment vertical="center"/>
      <protection/>
    </xf>
    <xf numFmtId="0" fontId="11" fillId="0" borderId="31" xfId="18" applyFont="1" applyBorder="1">
      <alignment vertical="center"/>
      <protection/>
    </xf>
    <xf numFmtId="3" fontId="11" fillId="0" borderId="32" xfId="18" applyFont="1" applyBorder="1">
      <alignment vertical="center"/>
      <protection/>
    </xf>
    <xf numFmtId="3" fontId="11" fillId="0" borderId="31" xfId="18" applyFont="1" applyBorder="1">
      <alignment horizontal="right" vertical="center" wrapText="1"/>
      <protection/>
    </xf>
    <xf numFmtId="3" fontId="11" fillId="0" borderId="26" xfId="18" applyFont="1" applyBorder="1">
      <alignment horizontal="right" vertical="center"/>
      <protection/>
    </xf>
    <xf numFmtId="3" fontId="11" fillId="0" borderId="8" xfId="18" applyFont="1" applyBorder="1">
      <alignment vertical="center"/>
      <protection/>
    </xf>
    <xf numFmtId="3" fontId="11" fillId="0" borderId="5" xfId="18" applyFont="1" applyBorder="1">
      <alignment vertical="center"/>
      <protection/>
    </xf>
    <xf numFmtId="0" fontId="11" fillId="0" borderId="0" xfId="18" applyFont="1" applyBorder="1">
      <alignment horizontal="center"/>
      <protection/>
    </xf>
    <xf numFmtId="3" fontId="11" fillId="0" borderId="32" xfId="18" applyFont="1" applyBorder="1">
      <alignment horizontal="right" vertical="center" wrapText="1"/>
      <protection/>
    </xf>
    <xf numFmtId="3" fontId="11" fillId="0" borderId="40" xfId="18" applyFont="1" applyBorder="1">
      <alignment vertical="center"/>
      <protection/>
    </xf>
    <xf numFmtId="3" fontId="11" fillId="0" borderId="22" xfId="18" applyFont="1" applyBorder="1">
      <alignment vertical="center"/>
      <protection/>
    </xf>
    <xf numFmtId="3" fontId="11" fillId="0" borderId="21" xfId="18" applyFont="1" applyBorder="1">
      <alignment vertical="center"/>
      <protection/>
    </xf>
    <xf numFmtId="0" fontId="11" fillId="0" borderId="22" xfId="18" applyFont="1" applyBorder="1">
      <alignment vertical="center"/>
      <protection/>
    </xf>
    <xf numFmtId="3" fontId="11" fillId="0" borderId="23" xfId="18" applyFont="1" applyBorder="1">
      <alignment vertical="center"/>
      <protection/>
    </xf>
    <xf numFmtId="0" fontId="11" fillId="0" borderId="26" xfId="18" applyFont="1" applyBorder="1">
      <alignment vertical="center"/>
      <protection/>
    </xf>
    <xf numFmtId="3" fontId="11" fillId="0" borderId="27" xfId="18" applyFont="1" applyBorder="1">
      <alignment vertical="center"/>
      <protection/>
    </xf>
    <xf numFmtId="0" fontId="11" fillId="0" borderId="14" xfId="18" applyFont="1" applyBorder="1">
      <alignment horizontal="center"/>
      <protection/>
    </xf>
    <xf numFmtId="3" fontId="11" fillId="0" borderId="58" xfId="18" applyFont="1" applyBorder="1">
      <alignment/>
      <protection/>
    </xf>
    <xf numFmtId="0" fontId="11" fillId="0" borderId="53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1" fillId="0" borderId="2" xfId="18" applyFont="1" applyBorder="1">
      <alignment horizontal="center" vertical="center"/>
      <protection/>
    </xf>
    <xf numFmtId="0" fontId="12" fillId="0" borderId="8" xfId="18" applyFont="1" applyBorder="1">
      <alignment/>
      <protection/>
    </xf>
    <xf numFmtId="3" fontId="12" fillId="0" borderId="7" xfId="18" applyFont="1" applyBorder="1">
      <alignment/>
      <protection/>
    </xf>
    <xf numFmtId="0" fontId="11" fillId="0" borderId="5" xfId="18" applyFont="1" applyBorder="1">
      <alignment horizontal="center" vertical="center"/>
      <protection/>
    </xf>
    <xf numFmtId="3" fontId="11" fillId="0" borderId="33" xfId="18" applyFont="1" applyBorder="1">
      <alignment horizontal="right" vertical="center"/>
      <protection/>
    </xf>
    <xf numFmtId="0" fontId="11" fillId="0" borderId="33" xfId="18" applyFont="1" applyBorder="1">
      <alignment vertical="center"/>
      <protection/>
    </xf>
    <xf numFmtId="3" fontId="11" fillId="0" borderId="38" xfId="18" applyFont="1" applyBorder="1">
      <alignment vertical="center"/>
      <protection/>
    </xf>
    <xf numFmtId="3" fontId="11" fillId="0" borderId="52" xfId="18" applyFont="1" applyBorder="1">
      <alignment vertical="center"/>
      <protection/>
    </xf>
    <xf numFmtId="3" fontId="11" fillId="0" borderId="28" xfId="18" applyFont="1" applyBorder="1">
      <alignment vertical="center"/>
      <protection/>
    </xf>
    <xf numFmtId="0" fontId="11" fillId="0" borderId="52" xfId="18" applyFont="1" applyBorder="1">
      <alignment vertical="center"/>
      <protection/>
    </xf>
    <xf numFmtId="3" fontId="11" fillId="0" borderId="52" xfId="18" applyFont="1" applyBorder="1">
      <alignment horizontal="right" vertical="center" wrapText="1"/>
      <protection/>
    </xf>
    <xf numFmtId="0" fontId="11" fillId="0" borderId="28" xfId="18" applyFont="1" applyBorder="1">
      <alignment vertical="center"/>
      <protection/>
    </xf>
    <xf numFmtId="3" fontId="11" fillId="0" borderId="0" xfId="18" applyFont="1" applyBorder="1">
      <alignment horizontal="right" wrapText="1"/>
      <protection/>
    </xf>
    <xf numFmtId="0" fontId="11" fillId="0" borderId="32" xfId="18" applyFont="1" applyBorder="1">
      <alignment vertical="center"/>
      <protection/>
    </xf>
    <xf numFmtId="3" fontId="12" fillId="0" borderId="1" xfId="18" applyFont="1" applyBorder="1">
      <alignment/>
      <protection/>
    </xf>
    <xf numFmtId="0" fontId="11" fillId="0" borderId="0" xfId="18" applyFont="1" applyBorder="1">
      <alignment horizontal="right" vertical="center" wrapText="1"/>
      <protection/>
    </xf>
    <xf numFmtId="3" fontId="11" fillId="0" borderId="7" xfId="18" applyFont="1" applyBorder="1">
      <alignment/>
      <protection/>
    </xf>
    <xf numFmtId="3" fontId="12" fillId="0" borderId="17" xfId="18" applyFont="1" applyBorder="1">
      <alignment/>
      <protection/>
    </xf>
    <xf numFmtId="3" fontId="12" fillId="0" borderId="18" xfId="18" applyFont="1" applyBorder="1">
      <alignment/>
      <protection/>
    </xf>
    <xf numFmtId="3" fontId="12" fillId="0" borderId="14" xfId="18" applyFont="1" applyBorder="1">
      <alignment/>
      <protection/>
    </xf>
    <xf numFmtId="0" fontId="11" fillId="0" borderId="59" xfId="18" applyFont="1" applyBorder="1">
      <alignment horizontal="center"/>
      <protection/>
    </xf>
    <xf numFmtId="0" fontId="11" fillId="0" borderId="38" xfId="18" applyFont="1" applyBorder="1">
      <alignment horizontal="center"/>
      <protection/>
    </xf>
    <xf numFmtId="0" fontId="11" fillId="0" borderId="52" xfId="18" applyFont="1" applyBorder="1">
      <alignment horizontal="center"/>
      <protection/>
    </xf>
    <xf numFmtId="0" fontId="11" fillId="0" borderId="60" xfId="18" applyFont="1" applyBorder="1">
      <alignment horizontal="center"/>
      <protection/>
    </xf>
    <xf numFmtId="0" fontId="11" fillId="0" borderId="38" xfId="18" applyFont="1" applyBorder="1">
      <alignment/>
      <protection/>
    </xf>
    <xf numFmtId="0" fontId="12" fillId="0" borderId="31" xfId="18" applyFont="1" applyBorder="1">
      <alignment/>
      <protection/>
    </xf>
    <xf numFmtId="0" fontId="11" fillId="0" borderId="61" xfId="18" applyFont="1" applyBorder="1">
      <alignment horizontal="center"/>
      <protection/>
    </xf>
    <xf numFmtId="0" fontId="4" fillId="0" borderId="0" xfId="0" applyFont="1" applyAlignment="1">
      <alignment horizontal="center"/>
    </xf>
    <xf numFmtId="3" fontId="11" fillId="0" borderId="35" xfId="18" applyFont="1" applyBorder="1">
      <alignment horizontal="right" vertical="center"/>
      <protection/>
    </xf>
    <xf numFmtId="0" fontId="12" fillId="0" borderId="52" xfId="18" applyFont="1" applyBorder="1">
      <alignment/>
      <protection/>
    </xf>
    <xf numFmtId="0" fontId="11" fillId="0" borderId="62" xfId="18" applyFont="1" applyBorder="1">
      <alignment horizontal="center"/>
      <protection/>
    </xf>
    <xf numFmtId="0" fontId="11" fillId="0" borderId="27" xfId="18" applyFont="1" applyBorder="1">
      <alignment vertical="center"/>
      <protection/>
    </xf>
    <xf numFmtId="0" fontId="11" fillId="0" borderId="26" xfId="18" applyFont="1" applyBorder="1">
      <alignment horizontal="center" vertical="center"/>
      <protection/>
    </xf>
    <xf numFmtId="0" fontId="11" fillId="0" borderId="31" xfId="18" applyFont="1" applyBorder="1">
      <alignment horizontal="right" vertical="center" wrapText="1"/>
      <protection/>
    </xf>
    <xf numFmtId="0" fontId="13" fillId="0" borderId="0" xfId="18" applyFont="1" applyBorder="1">
      <alignment/>
      <protection/>
    </xf>
    <xf numFmtId="3" fontId="11" fillId="0" borderId="12" xfId="18" applyFont="1" applyBorder="1" applyAlignment="1">
      <alignment horizontal="right" wrapText="1"/>
      <protection/>
    </xf>
    <xf numFmtId="0" fontId="11" fillId="0" borderId="8" xfId="18" applyFont="1" applyBorder="1">
      <alignment horizontal="left" vertical="center"/>
      <protection/>
    </xf>
    <xf numFmtId="3" fontId="11" fillId="0" borderId="40" xfId="18" applyFont="1" applyBorder="1">
      <alignment horizontal="center" vertical="center"/>
      <protection/>
    </xf>
    <xf numFmtId="0" fontId="11" fillId="0" borderId="22" xfId="18" applyFont="1" applyBorder="1">
      <alignment horizontal="center" vertical="center"/>
      <protection/>
    </xf>
    <xf numFmtId="3" fontId="11" fillId="0" borderId="21" xfId="18" applyFont="1" applyBorder="1">
      <alignment horizontal="center" vertical="center"/>
      <protection/>
    </xf>
    <xf numFmtId="3" fontId="11" fillId="0" borderId="22" xfId="18" applyFont="1" applyBorder="1">
      <alignment horizontal="center" vertical="center"/>
      <protection/>
    </xf>
    <xf numFmtId="3" fontId="11" fillId="0" borderId="21" xfId="18" applyFont="1" applyBorder="1">
      <alignment horizontal="right" vertical="center"/>
      <protection/>
    </xf>
    <xf numFmtId="0" fontId="11" fillId="0" borderId="22" xfId="18" applyFont="1" applyBorder="1">
      <alignment horizontal="right" vertical="center" wrapText="1"/>
      <protection/>
    </xf>
    <xf numFmtId="3" fontId="11" fillId="0" borderId="37" xfId="18" applyFont="1" applyBorder="1">
      <alignment/>
      <protection/>
    </xf>
    <xf numFmtId="0" fontId="12" fillId="0" borderId="40" xfId="18" applyFont="1" applyBorder="1">
      <alignment/>
      <protection/>
    </xf>
    <xf numFmtId="0" fontId="12" fillId="0" borderId="63" xfId="18" applyFont="1" applyBorder="1">
      <alignment/>
      <protection/>
    </xf>
    <xf numFmtId="0" fontId="11" fillId="0" borderId="55" xfId="18" applyFont="1" applyBorder="1">
      <alignment horizontal="center"/>
      <protection/>
    </xf>
    <xf numFmtId="0" fontId="11" fillId="0" borderId="11" xfId="18" applyFont="1" applyBorder="1">
      <alignment/>
      <protection/>
    </xf>
    <xf numFmtId="0" fontId="12" fillId="0" borderId="12" xfId="18" applyFont="1" applyBorder="1">
      <alignment horizontal="left"/>
      <protection/>
    </xf>
    <xf numFmtId="3" fontId="11" fillId="0" borderId="0" xfId="18" applyFont="1" applyBorder="1">
      <alignment vertical="center" wrapText="1"/>
      <protection/>
    </xf>
    <xf numFmtId="0" fontId="11" fillId="0" borderId="44" xfId="18" applyFont="1" applyBorder="1">
      <alignment/>
      <protection/>
    </xf>
    <xf numFmtId="0" fontId="11" fillId="0" borderId="5" xfId="18" applyFont="1" applyBorder="1">
      <alignment horizontal="left" vertical="center"/>
      <protection/>
    </xf>
    <xf numFmtId="3" fontId="11" fillId="0" borderId="8" xfId="18" applyFont="1" applyBorder="1">
      <alignment horizontal="right" vertical="center"/>
      <protection/>
    </xf>
    <xf numFmtId="0" fontId="11" fillId="0" borderId="26" xfId="18" applyFont="1" applyBorder="1">
      <alignment horizontal="left" vertical="center"/>
      <protection/>
    </xf>
    <xf numFmtId="3" fontId="11" fillId="0" borderId="27" xfId="18" applyFont="1" applyBorder="1">
      <alignment horizontal="right" vertical="center"/>
      <protection/>
    </xf>
    <xf numFmtId="0" fontId="11" fillId="0" borderId="0" xfId="18" applyFont="1" applyBorder="1">
      <alignment horizontal="right" vertical="center"/>
      <protection/>
    </xf>
    <xf numFmtId="0" fontId="11" fillId="0" borderId="35" xfId="18" applyFont="1" applyBorder="1">
      <alignment horizontal="right" vertical="center"/>
      <protection/>
    </xf>
    <xf numFmtId="0" fontId="11" fillId="0" borderId="26" xfId="18" applyFont="1" applyBorder="1">
      <alignment horizontal="right" vertical="center"/>
      <protection/>
    </xf>
    <xf numFmtId="0" fontId="11" fillId="0" borderId="35" xfId="18" applyFont="1" applyBorder="1">
      <alignment horizontal="center"/>
      <protection/>
    </xf>
    <xf numFmtId="3" fontId="12" fillId="0" borderId="4" xfId="18" applyFont="1" applyBorder="1">
      <alignment/>
      <protection/>
    </xf>
    <xf numFmtId="0" fontId="11" fillId="0" borderId="7" xfId="18" applyFont="1" applyBorder="1">
      <alignment horizontal="center" vertical="center"/>
      <protection/>
    </xf>
    <xf numFmtId="0" fontId="11" fillId="0" borderId="15" xfId="18" applyFont="1" applyBorder="1">
      <alignment horizontal="center"/>
      <protection/>
    </xf>
    <xf numFmtId="0" fontId="12" fillId="0" borderId="64" xfId="18" applyFont="1" applyBorder="1">
      <alignment horizontal="left"/>
      <protection/>
    </xf>
    <xf numFmtId="0" fontId="12" fillId="0" borderId="33" xfId="18" applyFont="1" applyBorder="1">
      <alignment/>
      <protection/>
    </xf>
    <xf numFmtId="3" fontId="12" fillId="0" borderId="12" xfId="18" applyNumberFormat="1" applyFont="1" applyBorder="1">
      <alignment/>
      <protection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3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2" borderId="9" xfId="0" applyNumberFormat="1" applyFont="1" applyFill="1" applyBorder="1" applyAlignment="1">
      <alignment wrapText="1"/>
    </xf>
    <xf numFmtId="0" fontId="3" fillId="2" borderId="9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164" fontId="9" fillId="0" borderId="13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165" fontId="9" fillId="0" borderId="8" xfId="0" applyNumberFormat="1" applyFont="1" applyBorder="1" applyAlignment="1">
      <alignment/>
    </xf>
    <xf numFmtId="0" fontId="9" fillId="0" borderId="3" xfId="0" applyFont="1" applyFill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65" fontId="9" fillId="0" borderId="3" xfId="0" applyNumberFormat="1" applyFont="1" applyBorder="1" applyAlignment="1">
      <alignment/>
    </xf>
    <xf numFmtId="0" fontId="9" fillId="0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/>
    </xf>
    <xf numFmtId="165" fontId="9" fillId="0" borderId="7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65" fontId="9" fillId="0" borderId="2" xfId="0" applyNumberFormat="1" applyFont="1" applyBorder="1" applyAlignment="1">
      <alignment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165" fontId="9" fillId="0" borderId="11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2" fontId="9" fillId="0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8" fillId="0" borderId="8" xfId="0" applyNumberFormat="1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9" fillId="0" borderId="8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/>
    </xf>
    <xf numFmtId="2" fontId="9" fillId="0" borderId="9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9" fillId="0" borderId="7" xfId="0" applyFont="1" applyBorder="1" applyAlignment="1">
      <alignment/>
    </xf>
    <xf numFmtId="0" fontId="1" fillId="2" borderId="12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/>
    </xf>
    <xf numFmtId="0" fontId="0" fillId="0" borderId="8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8" fillId="0" borderId="2" xfId="0" applyFont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  <xf numFmtId="165" fontId="0" fillId="0" borderId="3" xfId="0" applyNumberFormat="1" applyBorder="1" applyAlignment="1">
      <alignment horizontal="right"/>
    </xf>
    <xf numFmtId="0" fontId="8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13" xfId="0" applyBorder="1" applyAlignment="1">
      <alignment/>
    </xf>
    <xf numFmtId="164" fontId="0" fillId="0" borderId="3" xfId="0" applyNumberFormat="1" applyBorder="1" applyAlignment="1">
      <alignment horizontal="right"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2" borderId="1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6" xfId="0" applyBorder="1" applyAlignment="1">
      <alignment/>
    </xf>
    <xf numFmtId="0" fontId="8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0" borderId="1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8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164" fontId="10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0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49" fontId="1" fillId="0" borderId="8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/>
    </xf>
    <xf numFmtId="164" fontId="18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167" fontId="1" fillId="0" borderId="1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/>
    </xf>
    <xf numFmtId="167" fontId="1" fillId="0" borderId="5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8" xfId="0" applyNumberFormat="1" applyFont="1" applyBorder="1" applyAlignment="1">
      <alignment horizontal="right"/>
    </xf>
    <xf numFmtId="167" fontId="1" fillId="0" borderId="8" xfId="0" applyNumberFormat="1" applyFont="1" applyBorder="1" applyAlignment="1">
      <alignment/>
    </xf>
    <xf numFmtId="167" fontId="1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" fillId="0" borderId="0" xfId="19" applyFont="1">
      <alignment/>
      <protection/>
    </xf>
    <xf numFmtId="0" fontId="14" fillId="0" borderId="0" xfId="19" applyFont="1" applyAlignment="1">
      <alignment/>
      <protection/>
    </xf>
    <xf numFmtId="0" fontId="14" fillId="2" borderId="12" xfId="19" applyFont="1" applyFill="1" applyBorder="1" applyAlignment="1">
      <alignment horizontal="center" vertical="top"/>
      <protection/>
    </xf>
    <xf numFmtId="0" fontId="14" fillId="2" borderId="12" xfId="19" applyFont="1" applyFill="1" applyBorder="1" applyAlignment="1">
      <alignment horizontal="center" vertical="top" wrapText="1"/>
      <protection/>
    </xf>
    <xf numFmtId="0" fontId="1" fillId="0" borderId="2" xfId="19" applyFont="1" applyBorder="1">
      <alignment/>
      <protection/>
    </xf>
    <xf numFmtId="0" fontId="19" fillId="0" borderId="2" xfId="19" applyFont="1" applyBorder="1">
      <alignment/>
      <protection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19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19" fillId="0" borderId="8" xfId="19" applyFont="1" applyBorder="1">
      <alignment/>
      <protection/>
    </xf>
    <xf numFmtId="0" fontId="1" fillId="0" borderId="8" xfId="19" applyFont="1" applyBorder="1" applyAlignment="1">
      <alignment horizontal="center"/>
      <protection/>
    </xf>
    <xf numFmtId="3" fontId="1" fillId="0" borderId="8" xfId="19" applyNumberFormat="1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3" xfId="19" applyFont="1" applyBorder="1">
      <alignment/>
      <protection/>
    </xf>
    <xf numFmtId="0" fontId="19" fillId="0" borderId="3" xfId="19" applyFont="1" applyBorder="1">
      <alignment/>
      <protection/>
    </xf>
    <xf numFmtId="0" fontId="1" fillId="0" borderId="3" xfId="19" applyFont="1" applyBorder="1" applyAlignment="1">
      <alignment horizontal="center"/>
      <protection/>
    </xf>
    <xf numFmtId="0" fontId="1" fillId="0" borderId="9" xfId="19" applyFont="1" applyBorder="1">
      <alignment/>
      <protection/>
    </xf>
    <xf numFmtId="0" fontId="3" fillId="0" borderId="1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3" fontId="3" fillId="0" borderId="12" xfId="19" applyNumberFormat="1" applyFont="1" applyBorder="1">
      <alignment/>
      <protection/>
    </xf>
    <xf numFmtId="0" fontId="1" fillId="0" borderId="11" xfId="19" applyFont="1" applyBorder="1">
      <alignment/>
      <protection/>
    </xf>
    <xf numFmtId="0" fontId="19" fillId="0" borderId="0" xfId="19" applyFont="1">
      <alignment/>
      <protection/>
    </xf>
    <xf numFmtId="168" fontId="19" fillId="0" borderId="0" xfId="19" applyNumberFormat="1" applyFont="1" applyBorder="1" applyAlignment="1">
      <alignment horizontal="center"/>
      <protection/>
    </xf>
    <xf numFmtId="0" fontId="19" fillId="0" borderId="0" xfId="19" applyFont="1" applyBorder="1" applyAlignment="1">
      <alignment horizontal="right"/>
      <protection/>
    </xf>
    <xf numFmtId="5" fontId="19" fillId="0" borderId="0" xfId="19" applyNumberFormat="1" applyFont="1" applyBorder="1" applyAlignment="1">
      <alignment horizontal="center"/>
      <protection/>
    </xf>
    <xf numFmtId="0" fontId="19" fillId="0" borderId="0" xfId="19" applyFont="1" applyBorder="1" applyAlignment="1">
      <alignment horizontal="center"/>
      <protection/>
    </xf>
    <xf numFmtId="0" fontId="1" fillId="0" borderId="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2" fillId="0" borderId="9" xfId="18" applyFont="1" applyBorder="1" applyAlignment="1">
      <alignment horizontal="left"/>
      <protection/>
    </xf>
    <xf numFmtId="0" fontId="12" fillId="0" borderId="65" xfId="18" applyFont="1" applyBorder="1" applyAlignment="1">
      <alignment horizontal="left"/>
      <protection/>
    </xf>
    <xf numFmtId="0" fontId="13" fillId="0" borderId="53" xfId="18" applyFont="1" applyBorder="1" applyAlignment="1">
      <alignment/>
      <protection/>
    </xf>
    <xf numFmtId="0" fontId="13" fillId="0" borderId="58" xfId="18" applyFont="1" applyBorder="1" applyAlignment="1">
      <alignment/>
      <protection/>
    </xf>
    <xf numFmtId="0" fontId="12" fillId="0" borderId="66" xfId="18" applyFont="1" applyBorder="1" applyAlignment="1">
      <alignment horizontal="left"/>
      <protection/>
    </xf>
    <xf numFmtId="0" fontId="13" fillId="0" borderId="52" xfId="18" applyFont="1" applyBorder="1" applyAlignment="1">
      <alignment/>
      <protection/>
    </xf>
    <xf numFmtId="0" fontId="13" fillId="0" borderId="38" xfId="18" applyFont="1" applyBorder="1" applyAlignment="1">
      <alignment/>
      <protection/>
    </xf>
    <xf numFmtId="0" fontId="12" fillId="0" borderId="5" xfId="18" applyFont="1" applyBorder="1" applyAlignment="1">
      <alignment horizontal="left"/>
      <protection/>
    </xf>
    <xf numFmtId="0" fontId="13" fillId="0" borderId="22" xfId="18" applyFont="1" applyBorder="1" applyAlignment="1">
      <alignment/>
      <protection/>
    </xf>
    <xf numFmtId="0" fontId="13" fillId="0" borderId="40" xfId="18" applyFont="1" applyBorder="1" applyAlignment="1">
      <alignment/>
      <protection/>
    </xf>
    <xf numFmtId="0" fontId="13" fillId="0" borderId="14" xfId="18" applyFont="1" applyBorder="1" applyAlignment="1">
      <alignment/>
      <protection/>
    </xf>
    <xf numFmtId="0" fontId="12" fillId="0" borderId="4" xfId="18" applyFont="1" applyBorder="1" applyAlignment="1">
      <alignment horizontal="left"/>
      <protection/>
    </xf>
    <xf numFmtId="0" fontId="13" fillId="0" borderId="63" xfId="18" applyFont="1" applyBorder="1" applyAlignment="1">
      <alignment/>
      <protection/>
    </xf>
    <xf numFmtId="0" fontId="12" fillId="0" borderId="0" xfId="18" applyFont="1" applyAlignment="1">
      <alignment horizontal="right"/>
      <protection/>
    </xf>
    <xf numFmtId="0" fontId="4" fillId="0" borderId="0" xfId="18" applyFont="1" applyAlignment="1">
      <alignment horizontal="right"/>
      <protection/>
    </xf>
    <xf numFmtId="0" fontId="12" fillId="0" borderId="0" xfId="18" applyFont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12" fillId="0" borderId="67" xfId="18" applyFont="1" applyBorder="1" applyAlignment="1">
      <alignment horizontal="left"/>
      <protection/>
    </xf>
    <xf numFmtId="0" fontId="13" fillId="0" borderId="31" xfId="18" applyFont="1" applyBorder="1" applyAlignment="1">
      <alignment/>
      <protection/>
    </xf>
    <xf numFmtId="0" fontId="13" fillId="0" borderId="37" xfId="18" applyFont="1" applyBorder="1" applyAlignment="1">
      <alignment/>
      <protection/>
    </xf>
    <xf numFmtId="0" fontId="14" fillId="0" borderId="0" xfId="0" applyFont="1" applyAlignment="1">
      <alignment horizontal="left" indent="14"/>
    </xf>
    <xf numFmtId="0" fontId="15" fillId="0" borderId="0" xfId="0" applyFont="1" applyAlignment="1">
      <alignment horizontal="left" indent="14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9" fillId="0" borderId="4" xfId="0" applyFont="1" applyBorder="1" applyAlignment="1">
      <alignment horizontal="right"/>
    </xf>
    <xf numFmtId="0" fontId="16" fillId="0" borderId="13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8" fillId="0" borderId="9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164" fontId="18" fillId="0" borderId="5" xfId="0" applyNumberFormat="1" applyFont="1" applyBorder="1" applyAlignment="1">
      <alignment/>
    </xf>
    <xf numFmtId="0" fontId="18" fillId="0" borderId="7" xfId="0" applyFont="1" applyBorder="1" applyAlignment="1">
      <alignment/>
    </xf>
    <xf numFmtId="164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4" xfId="0" applyFont="1" applyBorder="1" applyAlignment="1">
      <alignment/>
    </xf>
    <xf numFmtId="167" fontId="1" fillId="0" borderId="1" xfId="0" applyNumberFormat="1" applyFon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7" fontId="1" fillId="0" borderId="4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7" fontId="3" fillId="0" borderId="9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zal_2" xfId="18"/>
    <cellStyle name="Normalny_zal_4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view="pageBreakPreview" zoomScale="60" zoomScaleNormal="75" workbookViewId="0" topLeftCell="A1">
      <selection activeCell="AC166" sqref="AC166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4" width="9.140625" style="1" customWidth="1"/>
    <col min="5" max="5" width="20.00390625" style="1" customWidth="1"/>
    <col min="6" max="7" width="9.140625" style="1" customWidth="1"/>
    <col min="8" max="8" width="20.421875" style="1" customWidth="1"/>
    <col min="9" max="9" width="11.28125" style="1" hidden="1" customWidth="1"/>
    <col min="10" max="10" width="10.140625" style="1" hidden="1" customWidth="1"/>
    <col min="11" max="11" width="11.7109375" style="1" hidden="1" customWidth="1"/>
    <col min="12" max="12" width="0.13671875" style="1" hidden="1" customWidth="1"/>
    <col min="13" max="13" width="16.28125" style="1" hidden="1" customWidth="1"/>
    <col min="14" max="14" width="16.57421875" style="1" hidden="1" customWidth="1"/>
    <col min="15" max="15" width="11.28125" style="1" hidden="1" customWidth="1"/>
    <col min="16" max="16" width="0.13671875" style="1" hidden="1" customWidth="1"/>
    <col min="17" max="17" width="9.140625" style="1" hidden="1" customWidth="1"/>
    <col min="18" max="18" width="13.8515625" style="1" hidden="1" customWidth="1"/>
    <col min="19" max="19" width="11.421875" style="1" hidden="1" customWidth="1"/>
    <col min="20" max="20" width="10.8515625" style="1" hidden="1" customWidth="1"/>
    <col min="21" max="21" width="9.140625" style="1" hidden="1" customWidth="1"/>
    <col min="22" max="22" width="11.28125" style="1" hidden="1" customWidth="1"/>
    <col min="23" max="23" width="10.00390625" style="1" hidden="1" customWidth="1"/>
    <col min="24" max="24" width="10.57421875" style="1" hidden="1" customWidth="1"/>
    <col min="25" max="25" width="10.00390625" style="1" hidden="1" customWidth="1"/>
    <col min="26" max="26" width="0.13671875" style="1" hidden="1" customWidth="1"/>
    <col min="27" max="27" width="11.28125" style="1" hidden="1" customWidth="1"/>
    <col min="28" max="28" width="19.140625" style="1" customWidth="1"/>
    <col min="29" max="30" width="19.7109375" style="1" customWidth="1"/>
    <col min="31" max="16384" width="9.140625" style="1" customWidth="1"/>
  </cols>
  <sheetData>
    <row r="1" spans="8:28" ht="18.75">
      <c r="H1" s="711" t="s">
        <v>0</v>
      </c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</row>
    <row r="2" spans="23:25" ht="15.75">
      <c r="W2" s="2" t="s">
        <v>0</v>
      </c>
      <c r="Y2" s="2" t="s">
        <v>0</v>
      </c>
    </row>
    <row r="4" spans="1:28" ht="18">
      <c r="A4" s="686" t="s">
        <v>178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</row>
    <row r="7" spans="1:30" ht="15.75">
      <c r="A7" s="687" t="s">
        <v>1</v>
      </c>
      <c r="B7" s="659"/>
      <c r="C7" s="687" t="s">
        <v>2</v>
      </c>
      <c r="D7" s="659"/>
      <c r="E7" s="659"/>
      <c r="F7" s="687" t="s">
        <v>3</v>
      </c>
      <c r="G7" s="659"/>
      <c r="H7" s="659"/>
      <c r="I7" s="627"/>
      <c r="J7" s="628" t="s">
        <v>4</v>
      </c>
      <c r="K7" s="521" t="s">
        <v>5</v>
      </c>
      <c r="L7" s="3" t="s">
        <v>6</v>
      </c>
      <c r="M7" s="3" t="s">
        <v>7</v>
      </c>
      <c r="N7" s="4" t="s">
        <v>6</v>
      </c>
      <c r="O7" s="3" t="s">
        <v>7</v>
      </c>
      <c r="P7" s="5" t="s">
        <v>8</v>
      </c>
      <c r="Q7" s="5"/>
      <c r="R7" s="6" t="s">
        <v>9</v>
      </c>
      <c r="S7" s="4" t="s">
        <v>6</v>
      </c>
      <c r="T7" s="4" t="s">
        <v>7</v>
      </c>
      <c r="U7" s="4" t="s">
        <v>6</v>
      </c>
      <c r="V7" s="3" t="s">
        <v>10</v>
      </c>
      <c r="W7" s="7" t="s">
        <v>6</v>
      </c>
      <c r="X7" s="7" t="s">
        <v>7</v>
      </c>
      <c r="Y7" s="7" t="s">
        <v>6</v>
      </c>
      <c r="Z7" s="8" t="s">
        <v>7</v>
      </c>
      <c r="AA7" s="4" t="s">
        <v>6</v>
      </c>
      <c r="AB7" s="4" t="s">
        <v>195</v>
      </c>
      <c r="AC7" s="4" t="s">
        <v>6</v>
      </c>
      <c r="AD7" s="4" t="s">
        <v>195</v>
      </c>
    </row>
    <row r="8" spans="1:30" ht="15.75">
      <c r="A8" s="659"/>
      <c r="B8" s="659"/>
      <c r="C8" s="659"/>
      <c r="D8" s="659"/>
      <c r="E8" s="659"/>
      <c r="F8" s="659"/>
      <c r="G8" s="659"/>
      <c r="H8" s="659"/>
      <c r="I8" s="659"/>
      <c r="J8" s="566"/>
      <c r="K8" s="522"/>
      <c r="L8" s="10" t="s">
        <v>11</v>
      </c>
      <c r="M8" s="10" t="s">
        <v>12</v>
      </c>
      <c r="N8" s="9" t="s">
        <v>13</v>
      </c>
      <c r="O8" s="11" t="s">
        <v>12</v>
      </c>
      <c r="P8" s="12" t="s">
        <v>14</v>
      </c>
      <c r="Q8" s="12"/>
      <c r="R8" s="13" t="s">
        <v>15</v>
      </c>
      <c r="S8" s="9" t="s">
        <v>16</v>
      </c>
      <c r="T8" s="9" t="s">
        <v>12</v>
      </c>
      <c r="U8" s="9" t="s">
        <v>17</v>
      </c>
      <c r="V8" s="10" t="s">
        <v>18</v>
      </c>
      <c r="W8" s="14" t="s">
        <v>19</v>
      </c>
      <c r="X8" s="14" t="s">
        <v>12</v>
      </c>
      <c r="Y8" s="14" t="s">
        <v>20</v>
      </c>
      <c r="Z8" s="15" t="s">
        <v>12</v>
      </c>
      <c r="AA8" s="9" t="s">
        <v>21</v>
      </c>
      <c r="AB8" s="9" t="s">
        <v>179</v>
      </c>
      <c r="AC8" s="9" t="s">
        <v>197</v>
      </c>
      <c r="AD8" s="9" t="s">
        <v>196</v>
      </c>
    </row>
    <row r="9" spans="1:30" ht="15">
      <c r="A9" s="16" t="s">
        <v>22</v>
      </c>
      <c r="B9" s="17"/>
      <c r="C9" s="836" t="s">
        <v>23</v>
      </c>
      <c r="D9" s="836"/>
      <c r="E9" s="812"/>
      <c r="F9" s="18">
        <v>2110</v>
      </c>
      <c r="G9" s="19"/>
      <c r="H9" s="20"/>
      <c r="I9" s="21"/>
      <c r="J9" s="22"/>
      <c r="K9" s="23"/>
      <c r="L9" s="19"/>
      <c r="M9" s="21"/>
      <c r="N9" s="19"/>
      <c r="O9" s="16"/>
      <c r="P9" s="21"/>
      <c r="Q9" s="21"/>
      <c r="R9" s="19"/>
      <c r="S9" s="22"/>
      <c r="T9" s="22"/>
      <c r="U9" s="19"/>
      <c r="V9" s="24">
        <v>55000</v>
      </c>
      <c r="W9" s="25">
        <v>-5000</v>
      </c>
      <c r="X9" s="26">
        <f>V9+W9</f>
        <v>50000</v>
      </c>
      <c r="Y9" s="25"/>
      <c r="Z9" s="26">
        <f>X9+Y9</f>
        <v>50000</v>
      </c>
      <c r="AA9" s="25"/>
      <c r="AB9" s="26">
        <v>20000</v>
      </c>
      <c r="AC9" s="26"/>
      <c r="AD9" s="26">
        <f>AB9+AC9</f>
        <v>20000</v>
      </c>
    </row>
    <row r="10" spans="1:30" ht="15">
      <c r="A10" s="27" t="s">
        <v>24</v>
      </c>
      <c r="B10" s="20"/>
      <c r="C10" s="19" t="s">
        <v>25</v>
      </c>
      <c r="D10" s="19"/>
      <c r="E10" s="19"/>
      <c r="F10" s="18" t="s">
        <v>26</v>
      </c>
      <c r="G10" s="19"/>
      <c r="H10" s="20"/>
      <c r="I10" s="28" t="s">
        <v>27</v>
      </c>
      <c r="J10" s="21"/>
      <c r="K10" s="28" t="s">
        <v>27</v>
      </c>
      <c r="L10" s="25"/>
      <c r="M10" s="29">
        <f>K10+L10</f>
        <v>50000</v>
      </c>
      <c r="N10" s="19"/>
      <c r="O10" s="30">
        <f>M10+N10</f>
        <v>50000</v>
      </c>
      <c r="P10" s="21">
        <v>0</v>
      </c>
      <c r="Q10" s="21"/>
      <c r="R10" s="31">
        <f>P10/O10</f>
        <v>0</v>
      </c>
      <c r="S10" s="21"/>
      <c r="T10" s="29">
        <f>O10+S10</f>
        <v>50000</v>
      </c>
      <c r="U10" s="19"/>
      <c r="V10" s="32"/>
      <c r="W10" s="25"/>
      <c r="X10" s="29"/>
      <c r="Y10" s="25"/>
      <c r="Z10" s="29"/>
      <c r="AA10" s="25"/>
      <c r="AB10" s="21"/>
      <c r="AC10" s="21"/>
      <c r="AD10" s="21"/>
    </row>
    <row r="11" spans="1:30" ht="15">
      <c r="A11" s="27" t="s">
        <v>28</v>
      </c>
      <c r="B11" s="20"/>
      <c r="C11" s="19" t="s">
        <v>29</v>
      </c>
      <c r="D11" s="19"/>
      <c r="E11" s="19"/>
      <c r="F11" s="27" t="s">
        <v>30</v>
      </c>
      <c r="G11" s="19"/>
      <c r="H11" s="20"/>
      <c r="I11" s="28"/>
      <c r="J11" s="21"/>
      <c r="K11" s="28"/>
      <c r="L11" s="19"/>
      <c r="M11" s="29"/>
      <c r="N11" s="19"/>
      <c r="O11" s="30"/>
      <c r="P11" s="21"/>
      <c r="Q11" s="21"/>
      <c r="R11" s="31"/>
      <c r="S11" s="21"/>
      <c r="T11" s="29"/>
      <c r="U11" s="19"/>
      <c r="V11" s="32"/>
      <c r="W11" s="25"/>
      <c r="X11" s="29"/>
      <c r="Y11" s="25"/>
      <c r="Z11" s="33"/>
      <c r="AA11" s="25"/>
      <c r="AB11" s="21"/>
      <c r="AC11" s="21"/>
      <c r="AD11" s="21"/>
    </row>
    <row r="12" spans="1:30" ht="15.75">
      <c r="A12" s="34" t="s">
        <v>31</v>
      </c>
      <c r="B12" s="35"/>
      <c r="C12" s="36"/>
      <c r="D12" s="36"/>
      <c r="E12" s="36"/>
      <c r="F12" s="37"/>
      <c r="G12" s="36"/>
      <c r="H12" s="35"/>
      <c r="I12" s="38" t="s">
        <v>27</v>
      </c>
      <c r="J12" s="39"/>
      <c r="K12" s="40" t="s">
        <v>27</v>
      </c>
      <c r="L12" s="34"/>
      <c r="M12" s="41">
        <f>K12+L12</f>
        <v>50000</v>
      </c>
      <c r="N12" s="34"/>
      <c r="O12" s="41">
        <f>M12+N12</f>
        <v>50000</v>
      </c>
      <c r="P12" s="42">
        <f>SUM(P9:P11)</f>
        <v>0</v>
      </c>
      <c r="Q12" s="42"/>
      <c r="R12" s="43">
        <f>P12/O12</f>
        <v>0</v>
      </c>
      <c r="S12" s="39"/>
      <c r="T12" s="41">
        <f>O12+S12</f>
        <v>50000</v>
      </c>
      <c r="U12" s="34"/>
      <c r="V12" s="44">
        <f>V9</f>
        <v>55000</v>
      </c>
      <c r="W12" s="45">
        <f>W9</f>
        <v>-5000</v>
      </c>
      <c r="X12" s="44">
        <f>X9</f>
        <v>50000</v>
      </c>
      <c r="Y12" s="44"/>
      <c r="Z12" s="44">
        <f>Z9</f>
        <v>50000</v>
      </c>
      <c r="AA12" s="45"/>
      <c r="AB12" s="44">
        <f>AB9</f>
        <v>20000</v>
      </c>
      <c r="AC12" s="44"/>
      <c r="AD12" s="44">
        <f>AD9</f>
        <v>20000</v>
      </c>
    </row>
    <row r="13" spans="1:30" ht="0.75" customHeight="1" hidden="1">
      <c r="A13" s="27">
        <v>600</v>
      </c>
      <c r="B13" s="20"/>
      <c r="C13" s="46"/>
      <c r="D13" s="46">
        <v>60014</v>
      </c>
      <c r="E13" s="17"/>
      <c r="F13" s="47" t="s">
        <v>32</v>
      </c>
      <c r="G13" s="19"/>
      <c r="H13" s="20"/>
      <c r="I13" s="48"/>
      <c r="J13" s="49"/>
      <c r="K13" s="50"/>
      <c r="L13" s="51"/>
      <c r="M13" s="52"/>
      <c r="N13" s="51"/>
      <c r="O13" s="52"/>
      <c r="P13" s="21"/>
      <c r="Q13" s="21"/>
      <c r="R13" s="53"/>
      <c r="S13" s="54"/>
      <c r="T13" s="29"/>
      <c r="U13" s="31"/>
      <c r="V13" s="32"/>
      <c r="W13" s="25"/>
      <c r="X13" s="29"/>
      <c r="Y13" s="25"/>
      <c r="Z13" s="26">
        <f>X13+Y13</f>
        <v>0</v>
      </c>
      <c r="AA13" s="25"/>
      <c r="AB13" s="21"/>
      <c r="AC13" s="21"/>
      <c r="AD13" s="21"/>
    </row>
    <row r="14" spans="1:30" ht="15.75" hidden="1">
      <c r="A14" s="27" t="s">
        <v>33</v>
      </c>
      <c r="B14" s="20"/>
      <c r="C14" s="19" t="s">
        <v>34</v>
      </c>
      <c r="D14" s="19"/>
      <c r="E14" s="20"/>
      <c r="F14" s="19" t="s">
        <v>35</v>
      </c>
      <c r="G14" s="19"/>
      <c r="H14" s="20"/>
      <c r="I14" s="48"/>
      <c r="J14" s="49"/>
      <c r="K14" s="50"/>
      <c r="L14" s="51"/>
      <c r="M14" s="52"/>
      <c r="N14" s="51"/>
      <c r="O14" s="30"/>
      <c r="P14" s="29">
        <v>14068</v>
      </c>
      <c r="Q14" s="27"/>
      <c r="R14" s="31" t="e">
        <f>P14/O14</f>
        <v>#DIV/0!</v>
      </c>
      <c r="S14" s="54"/>
      <c r="T14" s="29"/>
      <c r="U14" s="31"/>
      <c r="V14" s="32"/>
      <c r="W14" s="25"/>
      <c r="X14" s="29"/>
      <c r="Y14" s="25"/>
      <c r="Z14" s="26">
        <f>X14+Y14</f>
        <v>0</v>
      </c>
      <c r="AA14" s="25"/>
      <c r="AB14" s="21"/>
      <c r="AC14" s="21"/>
      <c r="AD14" s="21"/>
    </row>
    <row r="15" spans="1:30" ht="15.75" hidden="1">
      <c r="A15" s="27" t="s">
        <v>36</v>
      </c>
      <c r="B15" s="20"/>
      <c r="C15" s="55"/>
      <c r="D15" s="55"/>
      <c r="E15" s="56"/>
      <c r="F15" s="19" t="s">
        <v>37</v>
      </c>
      <c r="G15" s="19"/>
      <c r="H15" s="20"/>
      <c r="I15" s="48"/>
      <c r="J15" s="49"/>
      <c r="K15" s="50"/>
      <c r="L15" s="51"/>
      <c r="M15" s="52"/>
      <c r="N15" s="51"/>
      <c r="O15" s="52"/>
      <c r="P15" s="21"/>
      <c r="Q15" s="21"/>
      <c r="R15" s="31"/>
      <c r="S15" s="54"/>
      <c r="T15" s="29"/>
      <c r="U15" s="31"/>
      <c r="V15" s="32"/>
      <c r="W15" s="25"/>
      <c r="X15" s="29"/>
      <c r="Y15" s="25"/>
      <c r="Z15" s="26">
        <f>X15+Y15</f>
        <v>0</v>
      </c>
      <c r="AA15" s="25"/>
      <c r="AB15" s="21"/>
      <c r="AC15" s="21"/>
      <c r="AD15" s="21"/>
    </row>
    <row r="16" spans="1:30" ht="15.75" hidden="1">
      <c r="A16" s="16"/>
      <c r="B16" s="17"/>
      <c r="C16" s="46"/>
      <c r="D16" s="46"/>
      <c r="E16" s="46"/>
      <c r="F16" s="46"/>
      <c r="G16" s="46"/>
      <c r="H16" s="17"/>
      <c r="I16" s="57"/>
      <c r="J16" s="58"/>
      <c r="K16" s="59"/>
      <c r="L16" s="60"/>
      <c r="M16" s="61"/>
      <c r="N16" s="60"/>
      <c r="O16" s="61"/>
      <c r="P16" s="22">
        <f>SUM(P13:P15)</f>
        <v>14068</v>
      </c>
      <c r="Q16" s="22"/>
      <c r="R16" s="53" t="e">
        <f>P16/O16</f>
        <v>#DIV/0!</v>
      </c>
      <c r="S16" s="62"/>
      <c r="T16" s="63"/>
      <c r="U16" s="31"/>
      <c r="V16" s="32"/>
      <c r="W16" s="25"/>
      <c r="X16" s="29"/>
      <c r="Y16" s="25"/>
      <c r="Z16" s="26">
        <f>X16+Y16</f>
        <v>0</v>
      </c>
      <c r="AA16" s="25"/>
      <c r="AB16" s="21"/>
      <c r="AC16" s="21"/>
      <c r="AD16" s="21"/>
    </row>
    <row r="17" spans="1:30" ht="15.75">
      <c r="A17" s="18">
        <v>600</v>
      </c>
      <c r="B17" s="19"/>
      <c r="C17" s="839">
        <v>60014</v>
      </c>
      <c r="D17" s="840"/>
      <c r="E17" s="840"/>
      <c r="F17" s="84" t="s">
        <v>153</v>
      </c>
      <c r="G17" s="46"/>
      <c r="H17" s="17"/>
      <c r="I17" s="65"/>
      <c r="J17" s="60"/>
      <c r="K17" s="65"/>
      <c r="L17" s="60"/>
      <c r="M17" s="66"/>
      <c r="N17" s="60"/>
      <c r="O17" s="66"/>
      <c r="P17" s="46"/>
      <c r="Q17" s="46"/>
      <c r="R17" s="67"/>
      <c r="S17" s="68"/>
      <c r="T17" s="66"/>
      <c r="U17" s="31"/>
      <c r="V17" s="74"/>
      <c r="W17" s="25"/>
      <c r="X17" s="25"/>
      <c r="Y17" s="25"/>
      <c r="Z17" s="70"/>
      <c r="AA17" s="25"/>
      <c r="AB17" s="16"/>
      <c r="AC17" s="16"/>
      <c r="AD17" s="22"/>
    </row>
    <row r="18" spans="1:30" ht="15.75">
      <c r="A18" s="27" t="s">
        <v>38</v>
      </c>
      <c r="B18" s="19"/>
      <c r="C18" s="27" t="s">
        <v>34</v>
      </c>
      <c r="D18" s="19"/>
      <c r="E18" s="19"/>
      <c r="F18" s="27" t="s">
        <v>198</v>
      </c>
      <c r="G18" s="19"/>
      <c r="H18" s="20"/>
      <c r="I18" s="65"/>
      <c r="J18" s="60"/>
      <c r="K18" s="65"/>
      <c r="L18" s="60"/>
      <c r="M18" s="66"/>
      <c r="N18" s="60"/>
      <c r="O18" s="66"/>
      <c r="P18" s="46"/>
      <c r="Q18" s="46"/>
      <c r="R18" s="67"/>
      <c r="S18" s="68"/>
      <c r="T18" s="66"/>
      <c r="U18" s="31"/>
      <c r="V18" s="74"/>
      <c r="W18" s="25"/>
      <c r="X18" s="25"/>
      <c r="Y18" s="25"/>
      <c r="Z18" s="70"/>
      <c r="AA18" s="25"/>
      <c r="AB18" s="27"/>
      <c r="AC18" s="30">
        <v>103151</v>
      </c>
      <c r="AD18" s="29">
        <f>AB18+AC18</f>
        <v>103151</v>
      </c>
    </row>
    <row r="19" spans="1:30" ht="15.75">
      <c r="A19" s="27"/>
      <c r="B19" s="19"/>
      <c r="C19" s="27"/>
      <c r="D19" s="19"/>
      <c r="E19" s="19"/>
      <c r="F19" s="84" t="s">
        <v>125</v>
      </c>
      <c r="G19" s="19"/>
      <c r="H19" s="20"/>
      <c r="I19" s="65"/>
      <c r="J19" s="60"/>
      <c r="K19" s="65"/>
      <c r="L19" s="60"/>
      <c r="M19" s="66"/>
      <c r="N19" s="60"/>
      <c r="O19" s="66"/>
      <c r="P19" s="46"/>
      <c r="Q19" s="46"/>
      <c r="R19" s="67"/>
      <c r="S19" s="68"/>
      <c r="T19" s="66"/>
      <c r="U19" s="31"/>
      <c r="V19" s="74"/>
      <c r="W19" s="25"/>
      <c r="X19" s="25"/>
      <c r="Y19" s="25"/>
      <c r="Z19" s="70"/>
      <c r="AA19" s="25"/>
      <c r="AB19" s="27"/>
      <c r="AC19" s="27"/>
      <c r="AD19" s="29"/>
    </row>
    <row r="20" spans="1:30" ht="15.75">
      <c r="A20" s="27"/>
      <c r="B20" s="19"/>
      <c r="C20" s="27"/>
      <c r="D20" s="19"/>
      <c r="E20" s="19"/>
      <c r="F20" s="27" t="s">
        <v>199</v>
      </c>
      <c r="G20" s="19"/>
      <c r="H20" s="20"/>
      <c r="I20" s="65"/>
      <c r="J20" s="60"/>
      <c r="K20" s="65"/>
      <c r="L20" s="60"/>
      <c r="M20" s="66"/>
      <c r="N20" s="60"/>
      <c r="O20" s="66"/>
      <c r="P20" s="46"/>
      <c r="Q20" s="46"/>
      <c r="R20" s="67"/>
      <c r="S20" s="68"/>
      <c r="T20" s="66"/>
      <c r="U20" s="31"/>
      <c r="V20" s="74"/>
      <c r="W20" s="25"/>
      <c r="X20" s="25"/>
      <c r="Y20" s="25"/>
      <c r="Z20" s="70"/>
      <c r="AA20" s="25"/>
      <c r="AB20" s="27"/>
      <c r="AC20" s="30">
        <v>2263</v>
      </c>
      <c r="AD20" s="29">
        <f>AB20+AC20</f>
        <v>2263</v>
      </c>
    </row>
    <row r="21" spans="1:30" ht="15.75">
      <c r="A21" s="27"/>
      <c r="B21" s="19"/>
      <c r="C21" s="27"/>
      <c r="D21" s="19"/>
      <c r="E21" s="19"/>
      <c r="F21" s="27"/>
      <c r="G21" s="19"/>
      <c r="H21" s="20"/>
      <c r="I21" s="65"/>
      <c r="J21" s="60"/>
      <c r="K21" s="65"/>
      <c r="L21" s="60"/>
      <c r="M21" s="66"/>
      <c r="N21" s="60"/>
      <c r="O21" s="66"/>
      <c r="P21" s="46"/>
      <c r="Q21" s="46"/>
      <c r="R21" s="67"/>
      <c r="S21" s="68"/>
      <c r="T21" s="66"/>
      <c r="U21" s="31"/>
      <c r="V21" s="74"/>
      <c r="W21" s="25"/>
      <c r="X21" s="25"/>
      <c r="Y21" s="25"/>
      <c r="Z21" s="70"/>
      <c r="AA21" s="25"/>
      <c r="AB21" s="27"/>
      <c r="AC21" s="27"/>
      <c r="AD21" s="21"/>
    </row>
    <row r="22" spans="1:30" ht="15.75">
      <c r="A22" s="18"/>
      <c r="B22" s="19"/>
      <c r="C22" s="839"/>
      <c r="D22" s="840"/>
      <c r="E22" s="840"/>
      <c r="F22" s="18">
        <v>6300</v>
      </c>
      <c r="G22" s="19"/>
      <c r="H22" s="20"/>
      <c r="I22" s="65"/>
      <c r="J22" s="60"/>
      <c r="K22" s="65"/>
      <c r="L22" s="60"/>
      <c r="M22" s="66"/>
      <c r="N22" s="60"/>
      <c r="O22" s="66"/>
      <c r="P22" s="46"/>
      <c r="Q22" s="46"/>
      <c r="R22" s="67"/>
      <c r="S22" s="68"/>
      <c r="T22" s="66"/>
      <c r="U22" s="67"/>
      <c r="V22" s="69"/>
      <c r="W22" s="70"/>
      <c r="X22" s="70"/>
      <c r="Y22" s="70"/>
      <c r="Z22" s="70"/>
      <c r="AA22" s="70"/>
      <c r="AB22" s="30">
        <v>1111000</v>
      </c>
      <c r="AC22" s="30"/>
      <c r="AD22" s="29">
        <f>AB22+AC22</f>
        <v>1111000</v>
      </c>
    </row>
    <row r="23" spans="1:30" ht="15.75">
      <c r="A23" s="27"/>
      <c r="B23" s="19"/>
      <c r="C23" s="27"/>
      <c r="D23" s="19"/>
      <c r="E23" s="19"/>
      <c r="F23" s="27" t="s">
        <v>39</v>
      </c>
      <c r="G23" s="19"/>
      <c r="H23" s="20"/>
      <c r="I23" s="71"/>
      <c r="J23" s="51"/>
      <c r="K23" s="71"/>
      <c r="L23" s="51"/>
      <c r="M23" s="72"/>
      <c r="N23" s="51"/>
      <c r="O23" s="72"/>
      <c r="P23" s="19"/>
      <c r="Q23" s="19"/>
      <c r="R23" s="31"/>
      <c r="S23" s="73"/>
      <c r="T23" s="72"/>
      <c r="U23" s="31"/>
      <c r="V23" s="74"/>
      <c r="W23" s="25"/>
      <c r="X23" s="25"/>
      <c r="Y23" s="25"/>
      <c r="Z23" s="25"/>
      <c r="AA23" s="25"/>
      <c r="AB23" s="27"/>
      <c r="AC23" s="27"/>
      <c r="AD23" s="21"/>
    </row>
    <row r="24" spans="1:30" ht="15.75">
      <c r="A24" s="27"/>
      <c r="B24" s="19"/>
      <c r="C24" s="27"/>
      <c r="D24" s="19"/>
      <c r="E24" s="19"/>
      <c r="F24" s="27" t="s">
        <v>185</v>
      </c>
      <c r="G24" s="19"/>
      <c r="H24" s="20"/>
      <c r="I24" s="71"/>
      <c r="J24" s="51"/>
      <c r="K24" s="71"/>
      <c r="L24" s="51"/>
      <c r="M24" s="72"/>
      <c r="N24" s="51"/>
      <c r="O24" s="72"/>
      <c r="P24" s="19"/>
      <c r="Q24" s="19"/>
      <c r="R24" s="31"/>
      <c r="S24" s="73"/>
      <c r="T24" s="72"/>
      <c r="U24" s="31"/>
      <c r="V24" s="74"/>
      <c r="W24" s="25"/>
      <c r="X24" s="25"/>
      <c r="Y24" s="25"/>
      <c r="Z24" s="25"/>
      <c r="AA24" s="25"/>
      <c r="AB24" s="27"/>
      <c r="AC24" s="27"/>
      <c r="AD24" s="21"/>
    </row>
    <row r="25" spans="1:30" ht="15.75">
      <c r="A25" s="27"/>
      <c r="B25" s="19"/>
      <c r="C25" s="27"/>
      <c r="D25" s="19"/>
      <c r="E25" s="19"/>
      <c r="F25" s="27" t="s">
        <v>186</v>
      </c>
      <c r="G25" s="19"/>
      <c r="H25" s="20"/>
      <c r="I25" s="71"/>
      <c r="J25" s="51"/>
      <c r="K25" s="71"/>
      <c r="L25" s="51"/>
      <c r="M25" s="72"/>
      <c r="N25" s="51"/>
      <c r="O25" s="72"/>
      <c r="P25" s="19"/>
      <c r="Q25" s="19"/>
      <c r="R25" s="31"/>
      <c r="S25" s="73"/>
      <c r="T25" s="72"/>
      <c r="U25" s="31"/>
      <c r="V25" s="74"/>
      <c r="W25" s="25"/>
      <c r="X25" s="25"/>
      <c r="Y25" s="25"/>
      <c r="Z25" s="25"/>
      <c r="AA25" s="25"/>
      <c r="AB25" s="27"/>
      <c r="AC25" s="27"/>
      <c r="AD25" s="21"/>
    </row>
    <row r="26" spans="1:30" ht="15.75">
      <c r="A26" s="89"/>
      <c r="B26" s="55"/>
      <c r="C26" s="89"/>
      <c r="D26" s="55"/>
      <c r="E26" s="55"/>
      <c r="F26" s="89" t="s">
        <v>187</v>
      </c>
      <c r="G26" s="55"/>
      <c r="H26" s="56"/>
      <c r="I26" s="71"/>
      <c r="J26" s="51"/>
      <c r="K26" s="71"/>
      <c r="L26" s="51"/>
      <c r="M26" s="72"/>
      <c r="N26" s="51"/>
      <c r="O26" s="72"/>
      <c r="P26" s="19"/>
      <c r="Q26" s="19"/>
      <c r="R26" s="31"/>
      <c r="S26" s="73"/>
      <c r="T26" s="72"/>
      <c r="U26" s="31"/>
      <c r="V26" s="74"/>
      <c r="W26" s="25"/>
      <c r="X26" s="25"/>
      <c r="Y26" s="25"/>
      <c r="Z26" s="25"/>
      <c r="AA26" s="25"/>
      <c r="AB26" s="89"/>
      <c r="AC26" s="89"/>
      <c r="AD26" s="86"/>
    </row>
    <row r="27" spans="1:30" ht="15.75">
      <c r="A27" s="120" t="s">
        <v>40</v>
      </c>
      <c r="B27" s="140"/>
      <c r="C27" s="120"/>
      <c r="D27" s="105"/>
      <c r="E27" s="140"/>
      <c r="F27" s="120"/>
      <c r="G27" s="105"/>
      <c r="H27" s="140"/>
      <c r="I27" s="77"/>
      <c r="J27" s="76"/>
      <c r="K27" s="77"/>
      <c r="L27" s="76"/>
      <c r="M27" s="78"/>
      <c r="N27" s="76"/>
      <c r="O27" s="78"/>
      <c r="P27" s="76"/>
      <c r="Q27" s="76"/>
      <c r="R27" s="79"/>
      <c r="S27" s="79"/>
      <c r="T27" s="78"/>
      <c r="U27" s="79"/>
      <c r="V27" s="80"/>
      <c r="W27" s="78"/>
      <c r="X27" s="78"/>
      <c r="Y27" s="78"/>
      <c r="Z27" s="78"/>
      <c r="AA27" s="78"/>
      <c r="AB27" s="127">
        <f>SUM(AB17:AB26)</f>
        <v>1111000</v>
      </c>
      <c r="AC27" s="127">
        <f>SUM(AC17:AC26)</f>
        <v>105414</v>
      </c>
      <c r="AD27" s="127">
        <f>SUM(AD17:AD26)</f>
        <v>1216414</v>
      </c>
    </row>
    <row r="28" spans="1:30" ht="15">
      <c r="A28" s="27" t="s">
        <v>41</v>
      </c>
      <c r="B28" s="20"/>
      <c r="C28" s="813" t="s">
        <v>42</v>
      </c>
      <c r="D28" s="813"/>
      <c r="E28" s="814"/>
      <c r="F28" s="84" t="s">
        <v>43</v>
      </c>
      <c r="G28" s="19"/>
      <c r="H28" s="20"/>
      <c r="I28" s="28"/>
      <c r="J28" s="21"/>
      <c r="K28" s="28"/>
      <c r="L28" s="19"/>
      <c r="M28" s="29"/>
      <c r="N28" s="19"/>
      <c r="O28" s="30"/>
      <c r="P28" s="21"/>
      <c r="Q28" s="21"/>
      <c r="R28" s="31"/>
      <c r="S28" s="21"/>
      <c r="T28" s="29"/>
      <c r="U28" s="19"/>
      <c r="V28" s="32"/>
      <c r="W28" s="25"/>
      <c r="X28" s="29"/>
      <c r="Y28" s="25"/>
      <c r="Z28" s="29"/>
      <c r="AA28" s="25"/>
      <c r="AB28" s="29">
        <v>827852</v>
      </c>
      <c r="AC28" s="29"/>
      <c r="AD28" s="29">
        <f>AB28+AC28</f>
        <v>827852</v>
      </c>
    </row>
    <row r="29" spans="1:30" ht="15">
      <c r="A29" s="27" t="s">
        <v>44</v>
      </c>
      <c r="B29" s="20"/>
      <c r="C29" s="19" t="s">
        <v>45</v>
      </c>
      <c r="D29" s="19"/>
      <c r="E29" s="19"/>
      <c r="F29" s="27" t="s">
        <v>46</v>
      </c>
      <c r="G29" s="19"/>
      <c r="H29" s="20"/>
      <c r="I29" s="28" t="s">
        <v>47</v>
      </c>
      <c r="J29" s="21"/>
      <c r="K29" s="28" t="s">
        <v>47</v>
      </c>
      <c r="L29" s="19"/>
      <c r="M29" s="29">
        <f>K29+L29</f>
        <v>380000</v>
      </c>
      <c r="N29" s="19"/>
      <c r="O29" s="30">
        <f>M29+N29</f>
        <v>380000</v>
      </c>
      <c r="P29" s="29">
        <v>159150</v>
      </c>
      <c r="Q29" s="21"/>
      <c r="R29" s="31">
        <f>P29/O29</f>
        <v>0.4188157894736842</v>
      </c>
      <c r="S29" s="21"/>
      <c r="T29" s="29">
        <f>O29+S29</f>
        <v>380000</v>
      </c>
      <c r="U29" s="19"/>
      <c r="V29" s="32">
        <v>500000</v>
      </c>
      <c r="W29" s="25"/>
      <c r="X29" s="29">
        <f>V29+W29</f>
        <v>500000</v>
      </c>
      <c r="Y29" s="25">
        <v>178000</v>
      </c>
      <c r="Z29" s="29">
        <f>X29+Y29</f>
        <v>678000</v>
      </c>
      <c r="AA29" s="25"/>
      <c r="AB29" s="29"/>
      <c r="AC29" s="29"/>
      <c r="AD29" s="29"/>
    </row>
    <row r="30" spans="1:30" ht="15">
      <c r="A30" s="27" t="s">
        <v>48</v>
      </c>
      <c r="B30" s="20"/>
      <c r="C30" s="19" t="s">
        <v>49</v>
      </c>
      <c r="D30" s="19"/>
      <c r="E30" s="19"/>
      <c r="F30" s="27" t="s">
        <v>188</v>
      </c>
      <c r="G30" s="19"/>
      <c r="H30" s="20"/>
      <c r="I30" s="28"/>
      <c r="J30" s="21"/>
      <c r="K30" s="28"/>
      <c r="L30" s="19"/>
      <c r="M30" s="29"/>
      <c r="N30" s="19"/>
      <c r="O30" s="30"/>
      <c r="P30" s="21"/>
      <c r="Q30" s="21"/>
      <c r="R30" s="31"/>
      <c r="S30" s="21"/>
      <c r="T30" s="29"/>
      <c r="U30" s="19"/>
      <c r="V30" s="32"/>
      <c r="W30" s="25"/>
      <c r="X30" s="29"/>
      <c r="Y30" s="25"/>
      <c r="Z30" s="29"/>
      <c r="AA30" s="25"/>
      <c r="AB30" s="21"/>
      <c r="AC30" s="21"/>
      <c r="AD30" s="21"/>
    </row>
    <row r="31" spans="1:30" ht="15">
      <c r="A31" s="27"/>
      <c r="B31" s="20"/>
      <c r="C31" s="19"/>
      <c r="D31" s="19"/>
      <c r="E31" s="19"/>
      <c r="F31" s="27"/>
      <c r="G31" s="19"/>
      <c r="H31" s="20"/>
      <c r="I31" s="28"/>
      <c r="J31" s="21"/>
      <c r="K31" s="28"/>
      <c r="L31" s="19"/>
      <c r="M31" s="29"/>
      <c r="N31" s="19"/>
      <c r="O31" s="30"/>
      <c r="P31" s="21"/>
      <c r="Q31" s="21"/>
      <c r="R31" s="31"/>
      <c r="S31" s="21"/>
      <c r="T31" s="29"/>
      <c r="U31" s="19"/>
      <c r="V31" s="32"/>
      <c r="W31" s="25"/>
      <c r="X31" s="29"/>
      <c r="Y31" s="25"/>
      <c r="Z31" s="29"/>
      <c r="AA31" s="25"/>
      <c r="AB31" s="21"/>
      <c r="AC31" s="21"/>
      <c r="AD31" s="21"/>
    </row>
    <row r="32" spans="1:30" ht="15">
      <c r="A32" s="27"/>
      <c r="B32" s="20"/>
      <c r="C32" s="19"/>
      <c r="D32" s="19"/>
      <c r="E32" s="19"/>
      <c r="F32" s="18">
        <v>2110</v>
      </c>
      <c r="G32" s="19"/>
      <c r="H32" s="20"/>
      <c r="I32" s="28"/>
      <c r="J32" s="21"/>
      <c r="K32" s="28"/>
      <c r="L32" s="19"/>
      <c r="M32" s="29"/>
      <c r="N32" s="19"/>
      <c r="O32" s="30"/>
      <c r="P32" s="21"/>
      <c r="Q32" s="21"/>
      <c r="R32" s="31"/>
      <c r="S32" s="21"/>
      <c r="T32" s="29"/>
      <c r="U32" s="19"/>
      <c r="V32" s="32">
        <v>50000</v>
      </c>
      <c r="W32" s="25">
        <v>-10000</v>
      </c>
      <c r="X32" s="29">
        <f>V32+W32</f>
        <v>40000</v>
      </c>
      <c r="Y32" s="25"/>
      <c r="Z32" s="29">
        <f>X32+Y32</f>
        <v>40000</v>
      </c>
      <c r="AA32" s="25"/>
      <c r="AB32" s="29">
        <v>71000</v>
      </c>
      <c r="AC32" s="29"/>
      <c r="AD32" s="29">
        <f>AB32+AC32</f>
        <v>71000</v>
      </c>
    </row>
    <row r="33" spans="1:30" ht="15">
      <c r="A33" s="27"/>
      <c r="B33" s="20"/>
      <c r="C33" s="19"/>
      <c r="D33" s="19"/>
      <c r="E33" s="19"/>
      <c r="F33" s="27" t="s">
        <v>50</v>
      </c>
      <c r="G33" s="19"/>
      <c r="H33" s="20"/>
      <c r="I33" s="28" t="s">
        <v>27</v>
      </c>
      <c r="J33" s="21"/>
      <c r="K33" s="28" t="s">
        <v>27</v>
      </c>
      <c r="L33" s="19"/>
      <c r="M33" s="29">
        <f>K33+L33</f>
        <v>50000</v>
      </c>
      <c r="N33" s="19"/>
      <c r="O33" s="30">
        <f>M33+N33</f>
        <v>50000</v>
      </c>
      <c r="P33" s="29">
        <v>17677</v>
      </c>
      <c r="Q33" s="21"/>
      <c r="R33" s="31">
        <f>P33/O33</f>
        <v>0.35354</v>
      </c>
      <c r="S33" s="21"/>
      <c r="T33" s="29">
        <f>O33+S33</f>
        <v>50000</v>
      </c>
      <c r="U33" s="19"/>
      <c r="V33" s="32"/>
      <c r="W33" s="25"/>
      <c r="X33" s="29"/>
      <c r="Y33" s="25"/>
      <c r="Z33" s="29"/>
      <c r="AA33" s="25"/>
      <c r="AB33" s="21"/>
      <c r="AC33" s="21"/>
      <c r="AD33" s="21"/>
    </row>
    <row r="34" spans="1:30" ht="15">
      <c r="A34" s="27"/>
      <c r="B34" s="20"/>
      <c r="C34" s="19"/>
      <c r="D34" s="19"/>
      <c r="E34" s="19"/>
      <c r="F34" s="27" t="s">
        <v>30</v>
      </c>
      <c r="G34" s="19"/>
      <c r="H34" s="20"/>
      <c r="I34" s="21"/>
      <c r="J34" s="21"/>
      <c r="K34" s="28"/>
      <c r="L34" s="19"/>
      <c r="M34" s="29"/>
      <c r="N34" s="19"/>
      <c r="O34" s="30"/>
      <c r="P34" s="21">
        <v>0</v>
      </c>
      <c r="Q34" s="21"/>
      <c r="R34" s="31"/>
      <c r="S34" s="86"/>
      <c r="T34" s="33"/>
      <c r="U34" s="19"/>
      <c r="V34" s="32"/>
      <c r="W34" s="25"/>
      <c r="X34" s="29"/>
      <c r="Y34" s="25"/>
      <c r="Z34" s="33"/>
      <c r="AA34" s="25"/>
      <c r="AB34" s="21"/>
      <c r="AC34" s="21"/>
      <c r="AD34" s="21"/>
    </row>
    <row r="35" spans="1:30" ht="15">
      <c r="A35" s="27"/>
      <c r="B35" s="20"/>
      <c r="C35" s="19"/>
      <c r="D35" s="19"/>
      <c r="E35" s="19"/>
      <c r="F35" s="27"/>
      <c r="G35" s="19"/>
      <c r="H35" s="20"/>
      <c r="I35" s="21"/>
      <c r="J35" s="21"/>
      <c r="K35" s="87"/>
      <c r="L35" s="19"/>
      <c r="M35" s="30"/>
      <c r="N35" s="19"/>
      <c r="O35" s="30"/>
      <c r="P35" s="21"/>
      <c r="Q35" s="21"/>
      <c r="R35" s="31"/>
      <c r="S35" s="86"/>
      <c r="T35" s="88"/>
      <c r="U35" s="19"/>
      <c r="V35" s="32"/>
      <c r="W35" s="25"/>
      <c r="X35" s="29"/>
      <c r="Y35" s="25"/>
      <c r="Z35" s="33"/>
      <c r="AA35" s="25"/>
      <c r="AB35" s="21"/>
      <c r="AC35" s="21"/>
      <c r="AD35" s="21"/>
    </row>
    <row r="36" spans="1:30" ht="15">
      <c r="A36" s="27"/>
      <c r="B36" s="20"/>
      <c r="C36" s="19"/>
      <c r="D36" s="19"/>
      <c r="E36" s="19"/>
      <c r="F36" s="84" t="s">
        <v>51</v>
      </c>
      <c r="G36" s="19"/>
      <c r="H36" s="20"/>
      <c r="I36" s="21"/>
      <c r="J36" s="21"/>
      <c r="K36" s="87"/>
      <c r="L36" s="19"/>
      <c r="M36" s="30"/>
      <c r="N36" s="19"/>
      <c r="O36" s="30"/>
      <c r="P36" s="21"/>
      <c r="Q36" s="21"/>
      <c r="R36" s="31"/>
      <c r="S36" s="86"/>
      <c r="T36" s="88"/>
      <c r="U36" s="19"/>
      <c r="V36" s="32"/>
      <c r="W36" s="25"/>
      <c r="X36" s="29"/>
      <c r="Y36" s="25"/>
      <c r="Z36" s="33"/>
      <c r="AA36" s="25"/>
      <c r="AB36" s="29">
        <v>260000</v>
      </c>
      <c r="AC36" s="29"/>
      <c r="AD36" s="29">
        <f>AB36+AC36</f>
        <v>260000</v>
      </c>
    </row>
    <row r="37" spans="1:30" ht="15">
      <c r="A37" s="27"/>
      <c r="B37" s="20"/>
      <c r="C37" s="19"/>
      <c r="D37" s="19"/>
      <c r="E37" s="19"/>
      <c r="F37" s="27" t="s">
        <v>52</v>
      </c>
      <c r="G37" s="19"/>
      <c r="H37" s="20"/>
      <c r="I37" s="21"/>
      <c r="J37" s="21"/>
      <c r="K37" s="87"/>
      <c r="L37" s="19"/>
      <c r="M37" s="30"/>
      <c r="N37" s="19"/>
      <c r="O37" s="30"/>
      <c r="P37" s="21"/>
      <c r="Q37" s="21"/>
      <c r="R37" s="31"/>
      <c r="S37" s="86"/>
      <c r="T37" s="88"/>
      <c r="U37" s="19"/>
      <c r="V37" s="32"/>
      <c r="W37" s="25"/>
      <c r="X37" s="29"/>
      <c r="Y37" s="25"/>
      <c r="Z37" s="33"/>
      <c r="AA37" s="25"/>
      <c r="AB37" s="21"/>
      <c r="AC37" s="21"/>
      <c r="AD37" s="21"/>
    </row>
    <row r="38" spans="1:30" ht="15">
      <c r="A38" s="27"/>
      <c r="B38" s="20"/>
      <c r="C38" s="19"/>
      <c r="D38" s="19"/>
      <c r="E38" s="19"/>
      <c r="F38" s="27" t="s">
        <v>53</v>
      </c>
      <c r="G38" s="19"/>
      <c r="H38" s="20"/>
      <c r="I38" s="21"/>
      <c r="J38" s="21"/>
      <c r="K38" s="87"/>
      <c r="L38" s="19"/>
      <c r="M38" s="30"/>
      <c r="N38" s="19"/>
      <c r="O38" s="30"/>
      <c r="P38" s="21"/>
      <c r="Q38" s="21"/>
      <c r="R38" s="31"/>
      <c r="S38" s="86"/>
      <c r="T38" s="88"/>
      <c r="U38" s="19"/>
      <c r="V38" s="32"/>
      <c r="W38" s="25"/>
      <c r="X38" s="29"/>
      <c r="Y38" s="25"/>
      <c r="Z38" s="33"/>
      <c r="AA38" s="25"/>
      <c r="AB38" s="21"/>
      <c r="AC38" s="21"/>
      <c r="AD38" s="21"/>
    </row>
    <row r="39" spans="1:30" ht="15">
      <c r="A39" s="27"/>
      <c r="B39" s="20"/>
      <c r="C39" s="19"/>
      <c r="D39" s="19"/>
      <c r="E39" s="19"/>
      <c r="F39" s="27" t="s">
        <v>54</v>
      </c>
      <c r="G39" s="19"/>
      <c r="H39" s="20"/>
      <c r="I39" s="21"/>
      <c r="J39" s="21"/>
      <c r="K39" s="87"/>
      <c r="L39" s="19"/>
      <c r="M39" s="30"/>
      <c r="N39" s="19"/>
      <c r="O39" s="30"/>
      <c r="P39" s="21"/>
      <c r="Q39" s="21"/>
      <c r="R39" s="31"/>
      <c r="S39" s="86"/>
      <c r="T39" s="88"/>
      <c r="U39" s="19"/>
      <c r="V39" s="32"/>
      <c r="W39" s="25"/>
      <c r="X39" s="29"/>
      <c r="Y39" s="25"/>
      <c r="Z39" s="33"/>
      <c r="AA39" s="25"/>
      <c r="AB39" s="21"/>
      <c r="AC39" s="21"/>
      <c r="AD39" s="21"/>
    </row>
    <row r="40" spans="1:30" ht="15">
      <c r="A40" s="89"/>
      <c r="B40" s="56"/>
      <c r="C40" s="55"/>
      <c r="D40" s="55"/>
      <c r="E40" s="55"/>
      <c r="F40" s="89" t="s">
        <v>55</v>
      </c>
      <c r="G40" s="55"/>
      <c r="H40" s="56"/>
      <c r="I40" s="86"/>
      <c r="J40" s="86"/>
      <c r="K40" s="90"/>
      <c r="L40" s="55"/>
      <c r="M40" s="88"/>
      <c r="N40" s="55"/>
      <c r="O40" s="88"/>
      <c r="P40" s="86"/>
      <c r="Q40" s="86"/>
      <c r="R40" s="91"/>
      <c r="S40" s="86"/>
      <c r="T40" s="88"/>
      <c r="U40" s="55"/>
      <c r="V40" s="92"/>
      <c r="W40" s="93"/>
      <c r="X40" s="33"/>
      <c r="Y40" s="93"/>
      <c r="Z40" s="33"/>
      <c r="AA40" s="93"/>
      <c r="AB40" s="86"/>
      <c r="AC40" s="86"/>
      <c r="AD40" s="86"/>
    </row>
    <row r="41" spans="1:30" ht="15.75">
      <c r="A41" s="34" t="s">
        <v>56</v>
      </c>
      <c r="B41" s="35"/>
      <c r="C41" s="36"/>
      <c r="D41" s="36"/>
      <c r="E41" s="36"/>
      <c r="F41" s="16"/>
      <c r="G41" s="46"/>
      <c r="H41" s="17"/>
      <c r="I41" s="38" t="s">
        <v>57</v>
      </c>
      <c r="J41" s="81">
        <v>-350000</v>
      </c>
      <c r="K41" s="45">
        <f>I41+J41</f>
        <v>710000</v>
      </c>
      <c r="L41" s="34"/>
      <c r="M41" s="41">
        <f>K41+L41</f>
        <v>710000</v>
      </c>
      <c r="N41" s="34"/>
      <c r="O41" s="41">
        <f>M41+N41</f>
        <v>710000</v>
      </c>
      <c r="P41" s="42">
        <f>SUM(P28:P34)</f>
        <v>176827</v>
      </c>
      <c r="Q41" s="42"/>
      <c r="R41" s="43">
        <f>P41/O41</f>
        <v>0.24905211267605634</v>
      </c>
      <c r="S41" s="39"/>
      <c r="T41" s="41">
        <f>O41+S41</f>
        <v>710000</v>
      </c>
      <c r="U41" s="34"/>
      <c r="V41" s="44">
        <f>SUM(V28:V34)</f>
        <v>550000</v>
      </c>
      <c r="W41" s="45">
        <f>SUM(W28:W34)</f>
        <v>-10000</v>
      </c>
      <c r="X41" s="44">
        <f>SUM(X28:X34)</f>
        <v>540000</v>
      </c>
      <c r="Y41" s="44">
        <f>SUM(Y28:Y34)</f>
        <v>178000</v>
      </c>
      <c r="Z41" s="44">
        <f>SUM(Z28:Z34)</f>
        <v>718000</v>
      </c>
      <c r="AA41" s="45"/>
      <c r="AB41" s="44">
        <f>SUM(AB28:AB40)</f>
        <v>1158852</v>
      </c>
      <c r="AC41" s="44"/>
      <c r="AD41" s="44">
        <f>SUM(AD28:AD40)</f>
        <v>1158852</v>
      </c>
    </row>
    <row r="42" spans="1:30" ht="15">
      <c r="A42" s="27" t="s">
        <v>58</v>
      </c>
      <c r="B42" s="20"/>
      <c r="C42" s="836" t="s">
        <v>59</v>
      </c>
      <c r="D42" s="836"/>
      <c r="E42" s="836"/>
      <c r="F42" s="64">
        <v>2110</v>
      </c>
      <c r="G42" s="46"/>
      <c r="H42" s="17"/>
      <c r="I42" s="20"/>
      <c r="J42" s="21"/>
      <c r="K42" s="28"/>
      <c r="L42" s="19"/>
      <c r="M42" s="29"/>
      <c r="N42" s="19"/>
      <c r="O42" s="94"/>
      <c r="P42" s="21"/>
      <c r="Q42" s="21"/>
      <c r="R42" s="31"/>
      <c r="S42" s="21"/>
      <c r="T42" s="29"/>
      <c r="U42" s="19"/>
      <c r="V42" s="32">
        <v>70000</v>
      </c>
      <c r="W42" s="25">
        <v>-30000</v>
      </c>
      <c r="X42" s="29">
        <f>V42+W42</f>
        <v>40000</v>
      </c>
      <c r="Y42" s="25"/>
      <c r="Z42" s="26">
        <f>X42+Y42</f>
        <v>40000</v>
      </c>
      <c r="AA42" s="25"/>
      <c r="AB42" s="29">
        <v>45000</v>
      </c>
      <c r="AC42" s="29">
        <v>-10000</v>
      </c>
      <c r="AD42" s="29">
        <f>AB42+AC42</f>
        <v>35000</v>
      </c>
    </row>
    <row r="43" spans="1:30" ht="15">
      <c r="A43" s="27" t="s">
        <v>60</v>
      </c>
      <c r="B43" s="20"/>
      <c r="C43" s="19" t="s">
        <v>61</v>
      </c>
      <c r="D43" s="19"/>
      <c r="E43" s="19"/>
      <c r="F43" s="27" t="s">
        <v>50</v>
      </c>
      <c r="G43" s="19"/>
      <c r="H43" s="20"/>
      <c r="I43" s="95" t="s">
        <v>62</v>
      </c>
      <c r="J43" s="21"/>
      <c r="K43" s="28" t="s">
        <v>62</v>
      </c>
      <c r="L43" s="19"/>
      <c r="M43" s="29">
        <f>K43+L43</f>
        <v>80000</v>
      </c>
      <c r="N43" s="19"/>
      <c r="O43" s="30">
        <f>M43+N43</f>
        <v>80000</v>
      </c>
      <c r="P43" s="29">
        <v>20000</v>
      </c>
      <c r="Q43" s="21"/>
      <c r="R43" s="31">
        <f>P43/O43</f>
        <v>0.25</v>
      </c>
      <c r="S43" s="21"/>
      <c r="T43" s="29">
        <f>O43+S43</f>
        <v>80000</v>
      </c>
      <c r="U43" s="19"/>
      <c r="V43" s="32"/>
      <c r="W43" s="25" t="s">
        <v>63</v>
      </c>
      <c r="X43" s="29"/>
      <c r="Y43" s="25" t="s">
        <v>63</v>
      </c>
      <c r="Z43" s="29"/>
      <c r="AA43" s="25"/>
      <c r="AB43" s="21"/>
      <c r="AC43" s="21"/>
      <c r="AD43" s="29"/>
    </row>
    <row r="44" spans="1:30" ht="15">
      <c r="A44" s="27" t="s">
        <v>64</v>
      </c>
      <c r="B44" s="20"/>
      <c r="C44" s="19" t="s">
        <v>65</v>
      </c>
      <c r="D44" s="19"/>
      <c r="E44" s="19"/>
      <c r="F44" s="27" t="s">
        <v>30</v>
      </c>
      <c r="G44" s="19"/>
      <c r="H44" s="20"/>
      <c r="I44" s="20"/>
      <c r="J44" s="21"/>
      <c r="K44" s="28"/>
      <c r="L44" s="19"/>
      <c r="M44" s="29"/>
      <c r="N44" s="19"/>
      <c r="O44" s="30"/>
      <c r="P44" s="21"/>
      <c r="Q44" s="21"/>
      <c r="R44" s="31"/>
      <c r="S44" s="21"/>
      <c r="T44" s="29"/>
      <c r="U44" s="19"/>
      <c r="V44" s="32"/>
      <c r="W44" s="25"/>
      <c r="X44" s="29"/>
      <c r="Y44" s="25"/>
      <c r="Z44" s="29"/>
      <c r="AA44" s="25"/>
      <c r="AB44" s="21"/>
      <c r="AC44" s="21"/>
      <c r="AD44" s="29"/>
    </row>
    <row r="45" spans="1:30" ht="15">
      <c r="A45" s="27"/>
      <c r="B45" s="20"/>
      <c r="C45" s="839" t="s">
        <v>66</v>
      </c>
      <c r="D45" s="813"/>
      <c r="E45" s="814"/>
      <c r="F45" s="84" t="s">
        <v>150</v>
      </c>
      <c r="G45" s="19"/>
      <c r="H45" s="20"/>
      <c r="I45" s="20"/>
      <c r="J45" s="21"/>
      <c r="K45" s="28"/>
      <c r="L45" s="19"/>
      <c r="M45" s="29"/>
      <c r="N45" s="19"/>
      <c r="O45" s="30"/>
      <c r="P45" s="21"/>
      <c r="Q45" s="21"/>
      <c r="R45" s="31"/>
      <c r="S45" s="21"/>
      <c r="T45" s="29"/>
      <c r="U45" s="19"/>
      <c r="V45" s="32"/>
      <c r="W45" s="25"/>
      <c r="X45" s="29"/>
      <c r="Y45" s="25"/>
      <c r="Z45" s="29"/>
      <c r="AA45" s="25"/>
      <c r="AB45" s="21"/>
      <c r="AC45" s="29">
        <v>7080</v>
      </c>
      <c r="AD45" s="29">
        <f>AB45+AC45</f>
        <v>7080</v>
      </c>
    </row>
    <row r="46" spans="1:30" ht="15">
      <c r="A46" s="27"/>
      <c r="B46" s="20"/>
      <c r="C46" s="19" t="s">
        <v>67</v>
      </c>
      <c r="D46" s="19"/>
      <c r="E46" s="19"/>
      <c r="F46" s="27" t="s">
        <v>152</v>
      </c>
      <c r="G46" s="19"/>
      <c r="H46" s="20"/>
      <c r="I46" s="20"/>
      <c r="J46" s="21"/>
      <c r="K46" s="28"/>
      <c r="L46" s="19"/>
      <c r="M46" s="29"/>
      <c r="N46" s="19"/>
      <c r="O46" s="30"/>
      <c r="P46" s="21"/>
      <c r="Q46" s="21"/>
      <c r="R46" s="31"/>
      <c r="S46" s="21"/>
      <c r="T46" s="29"/>
      <c r="U46" s="19"/>
      <c r="V46" s="32"/>
      <c r="W46" s="25"/>
      <c r="X46" s="29"/>
      <c r="Y46" s="25"/>
      <c r="Z46" s="29"/>
      <c r="AA46" s="25"/>
      <c r="AB46" s="21"/>
      <c r="AC46" s="21"/>
      <c r="AD46" s="21"/>
    </row>
    <row r="47" spans="1:30" ht="15">
      <c r="A47" s="27"/>
      <c r="B47" s="20"/>
      <c r="C47" s="19" t="s">
        <v>69</v>
      </c>
      <c r="D47" s="19"/>
      <c r="E47" s="19"/>
      <c r="F47" s="18">
        <v>2110</v>
      </c>
      <c r="G47" s="19"/>
      <c r="H47" s="20"/>
      <c r="I47" s="20"/>
      <c r="J47" s="21"/>
      <c r="K47" s="28"/>
      <c r="L47" s="19"/>
      <c r="M47" s="29"/>
      <c r="N47" s="19"/>
      <c r="O47" s="30"/>
      <c r="P47" s="21"/>
      <c r="Q47" s="21"/>
      <c r="R47" s="31"/>
      <c r="S47" s="21"/>
      <c r="T47" s="29"/>
      <c r="U47" s="19"/>
      <c r="V47" s="32">
        <v>90000</v>
      </c>
      <c r="W47" s="25">
        <v>-35000</v>
      </c>
      <c r="X47" s="29">
        <f>V47+W47</f>
        <v>55000</v>
      </c>
      <c r="Y47" s="25"/>
      <c r="Z47" s="29">
        <f>X47+Y47</f>
        <v>55000</v>
      </c>
      <c r="AA47" s="25"/>
      <c r="AB47" s="29">
        <v>40000</v>
      </c>
      <c r="AC47" s="29"/>
      <c r="AD47" s="29">
        <f>AB47+AC47</f>
        <v>40000</v>
      </c>
    </row>
    <row r="48" spans="1:30" ht="15">
      <c r="A48" s="27"/>
      <c r="B48" s="20"/>
      <c r="C48" s="19"/>
      <c r="D48" s="19"/>
      <c r="E48" s="19"/>
      <c r="F48" s="27" t="s">
        <v>50</v>
      </c>
      <c r="G48" s="19"/>
      <c r="H48" s="20"/>
      <c r="I48" s="95" t="s">
        <v>68</v>
      </c>
      <c r="J48" s="21"/>
      <c r="K48" s="28" t="s">
        <v>68</v>
      </c>
      <c r="L48" s="19"/>
      <c r="M48" s="29">
        <f>K48+L48</f>
        <v>70000</v>
      </c>
      <c r="N48" s="19"/>
      <c r="O48" s="30">
        <f>M48+N48</f>
        <v>70000</v>
      </c>
      <c r="P48" s="29">
        <v>48268</v>
      </c>
      <c r="Q48" s="21"/>
      <c r="R48" s="31">
        <f>P48/O48</f>
        <v>0.6895428571428571</v>
      </c>
      <c r="S48" s="21"/>
      <c r="T48" s="29">
        <f>O48+S48</f>
        <v>70000</v>
      </c>
      <c r="U48" s="19"/>
      <c r="V48" s="32"/>
      <c r="W48" s="25"/>
      <c r="X48" s="29"/>
      <c r="Y48" s="25"/>
      <c r="Z48" s="29"/>
      <c r="AA48" s="25"/>
      <c r="AB48" s="21"/>
      <c r="AC48" s="21"/>
      <c r="AD48" s="21"/>
    </row>
    <row r="49" spans="1:30" ht="15">
      <c r="A49" s="27"/>
      <c r="B49" s="20"/>
      <c r="C49" s="19"/>
      <c r="D49" s="19"/>
      <c r="E49" s="19"/>
      <c r="F49" s="27" t="s">
        <v>30</v>
      </c>
      <c r="G49" s="19"/>
      <c r="H49" s="20"/>
      <c r="I49" s="20"/>
      <c r="J49" s="21"/>
      <c r="K49" s="28"/>
      <c r="L49" s="19"/>
      <c r="M49" s="29"/>
      <c r="N49" s="19"/>
      <c r="O49" s="30"/>
      <c r="P49" s="21"/>
      <c r="Q49" s="21"/>
      <c r="R49" s="31"/>
      <c r="S49" s="21"/>
      <c r="T49" s="29"/>
      <c r="U49" s="19"/>
      <c r="V49" s="32"/>
      <c r="W49" s="25"/>
      <c r="X49" s="29"/>
      <c r="Y49" s="25"/>
      <c r="Z49" s="29"/>
      <c r="AA49" s="25"/>
      <c r="AB49" s="21"/>
      <c r="AC49" s="21"/>
      <c r="AD49" s="21"/>
    </row>
    <row r="50" spans="1:30" ht="15">
      <c r="A50" s="27"/>
      <c r="B50" s="20"/>
      <c r="C50" s="813" t="s">
        <v>70</v>
      </c>
      <c r="D50" s="813"/>
      <c r="E50" s="813"/>
      <c r="F50" s="84" t="s">
        <v>194</v>
      </c>
      <c r="G50" s="19"/>
      <c r="H50" s="20"/>
      <c r="I50" s="20"/>
      <c r="J50" s="21"/>
      <c r="K50" s="28"/>
      <c r="L50" s="19"/>
      <c r="M50" s="29"/>
      <c r="N50" s="19"/>
      <c r="O50" s="30"/>
      <c r="P50" s="21"/>
      <c r="Q50" s="21"/>
      <c r="R50" s="31"/>
      <c r="S50" s="21"/>
      <c r="T50" s="29"/>
      <c r="U50" s="19"/>
      <c r="V50" s="32">
        <v>80000</v>
      </c>
      <c r="W50" s="25">
        <v>-5000</v>
      </c>
      <c r="X50" s="29">
        <f>V50+W50</f>
        <v>75000</v>
      </c>
      <c r="Y50" s="25"/>
      <c r="Z50" s="29">
        <f>X50+Y50</f>
        <v>75000</v>
      </c>
      <c r="AA50" s="25"/>
      <c r="AB50" s="29">
        <v>184000</v>
      </c>
      <c r="AC50" s="29"/>
      <c r="AD50" s="29">
        <f>AB50+AC50</f>
        <v>184000</v>
      </c>
    </row>
    <row r="51" spans="1:30" ht="15">
      <c r="A51" s="27"/>
      <c r="B51" s="20"/>
      <c r="C51" s="19" t="s">
        <v>71</v>
      </c>
      <c r="D51" s="19"/>
      <c r="E51" s="19"/>
      <c r="F51" s="27" t="s">
        <v>50</v>
      </c>
      <c r="G51" s="19"/>
      <c r="H51" s="20"/>
      <c r="I51" s="95" t="s">
        <v>72</v>
      </c>
      <c r="J51" s="21"/>
      <c r="K51" s="32">
        <v>85000</v>
      </c>
      <c r="L51" s="19"/>
      <c r="M51" s="29">
        <f>K51+L51</f>
        <v>85000</v>
      </c>
      <c r="N51" s="19"/>
      <c r="O51" s="30">
        <f>M51+N51</f>
        <v>85000</v>
      </c>
      <c r="P51" s="29">
        <v>45767</v>
      </c>
      <c r="Q51" s="21"/>
      <c r="R51" s="31">
        <f>P51/O51</f>
        <v>0.538435294117647</v>
      </c>
      <c r="S51" s="21"/>
      <c r="T51" s="29">
        <f>O51+S51</f>
        <v>85000</v>
      </c>
      <c r="U51" s="19"/>
      <c r="V51" s="32"/>
      <c r="W51" s="25"/>
      <c r="X51" s="29"/>
      <c r="Y51" s="25"/>
      <c r="Z51" s="29"/>
      <c r="AA51" s="25"/>
      <c r="AB51" s="21"/>
      <c r="AC51" s="21"/>
      <c r="AD51" s="21"/>
    </row>
    <row r="52" spans="1:30" ht="15">
      <c r="A52" s="27"/>
      <c r="B52" s="20"/>
      <c r="C52" s="19"/>
      <c r="D52" s="19"/>
      <c r="E52" s="19"/>
      <c r="F52" s="27" t="s">
        <v>30</v>
      </c>
      <c r="G52" s="19"/>
      <c r="H52" s="20"/>
      <c r="I52" s="20"/>
      <c r="J52" s="21"/>
      <c r="K52" s="28"/>
      <c r="L52" s="19"/>
      <c r="M52" s="29"/>
      <c r="N52" s="19"/>
      <c r="O52" s="30"/>
      <c r="P52" s="21"/>
      <c r="Q52" s="21"/>
      <c r="R52" s="31"/>
      <c r="S52" s="21"/>
      <c r="T52" s="29"/>
      <c r="U52" s="19"/>
      <c r="V52" s="32"/>
      <c r="W52" s="25"/>
      <c r="X52" s="29"/>
      <c r="Y52" s="25"/>
      <c r="Z52" s="33"/>
      <c r="AA52" s="25"/>
      <c r="AB52" s="21"/>
      <c r="AC52" s="21"/>
      <c r="AD52" s="21"/>
    </row>
    <row r="53" spans="1:30" ht="15">
      <c r="A53" s="27"/>
      <c r="B53" s="20"/>
      <c r="C53" s="19"/>
      <c r="D53" s="19"/>
      <c r="E53" s="19"/>
      <c r="F53" s="18">
        <v>2360</v>
      </c>
      <c r="G53" s="19"/>
      <c r="H53" s="20"/>
      <c r="I53" s="20"/>
      <c r="J53" s="21"/>
      <c r="K53" s="87"/>
      <c r="L53" s="19"/>
      <c r="M53" s="30"/>
      <c r="N53" s="19"/>
      <c r="O53" s="30"/>
      <c r="P53" s="21"/>
      <c r="Q53" s="21"/>
      <c r="R53" s="31"/>
      <c r="S53" s="21"/>
      <c r="T53" s="30"/>
      <c r="U53" s="19"/>
      <c r="V53" s="32"/>
      <c r="W53" s="25"/>
      <c r="X53" s="29"/>
      <c r="Y53" s="25"/>
      <c r="Z53" s="33"/>
      <c r="AA53" s="25"/>
      <c r="AB53" s="29">
        <v>4395</v>
      </c>
      <c r="AC53" s="29"/>
      <c r="AD53" s="29">
        <f>AB53+AC53</f>
        <v>4395</v>
      </c>
    </row>
    <row r="54" spans="1:30" ht="15">
      <c r="A54" s="27"/>
      <c r="B54" s="20"/>
      <c r="C54" s="19"/>
      <c r="D54" s="19"/>
      <c r="E54" s="19"/>
      <c r="F54" s="27" t="s">
        <v>52</v>
      </c>
      <c r="G54" s="19"/>
      <c r="H54" s="20"/>
      <c r="I54" s="20"/>
      <c r="J54" s="21"/>
      <c r="K54" s="87"/>
      <c r="L54" s="19"/>
      <c r="M54" s="30"/>
      <c r="N54" s="19"/>
      <c r="O54" s="30"/>
      <c r="P54" s="21"/>
      <c r="Q54" s="21"/>
      <c r="R54" s="31"/>
      <c r="S54" s="21"/>
      <c r="T54" s="30"/>
      <c r="U54" s="19"/>
      <c r="V54" s="32"/>
      <c r="W54" s="25"/>
      <c r="X54" s="29"/>
      <c r="Y54" s="25"/>
      <c r="Z54" s="33"/>
      <c r="AA54" s="25"/>
      <c r="AB54" s="29"/>
      <c r="AC54" s="29"/>
      <c r="AD54" s="29"/>
    </row>
    <row r="55" spans="1:30" ht="15">
      <c r="A55" s="27"/>
      <c r="B55" s="20"/>
      <c r="C55" s="19"/>
      <c r="D55" s="19"/>
      <c r="E55" s="19"/>
      <c r="F55" s="27" t="s">
        <v>53</v>
      </c>
      <c r="G55" s="19"/>
      <c r="H55" s="20"/>
      <c r="I55" s="20"/>
      <c r="J55" s="21"/>
      <c r="K55" s="87"/>
      <c r="L55" s="19"/>
      <c r="M55" s="30"/>
      <c r="N55" s="19"/>
      <c r="O55" s="30"/>
      <c r="P55" s="21"/>
      <c r="Q55" s="21"/>
      <c r="R55" s="31"/>
      <c r="S55" s="21"/>
      <c r="T55" s="30"/>
      <c r="U55" s="19"/>
      <c r="V55" s="32"/>
      <c r="W55" s="25"/>
      <c r="X55" s="29"/>
      <c r="Y55" s="25"/>
      <c r="Z55" s="33"/>
      <c r="AA55" s="25"/>
      <c r="AB55" s="29"/>
      <c r="AC55" s="29"/>
      <c r="AD55" s="29"/>
    </row>
    <row r="56" spans="1:30" ht="15">
      <c r="A56" s="27"/>
      <c r="B56" s="20"/>
      <c r="C56" s="19"/>
      <c r="D56" s="19"/>
      <c r="E56" s="19"/>
      <c r="F56" s="27" t="s">
        <v>54</v>
      </c>
      <c r="G56" s="19"/>
      <c r="H56" s="20"/>
      <c r="I56" s="20"/>
      <c r="J56" s="21"/>
      <c r="K56" s="87"/>
      <c r="L56" s="19"/>
      <c r="M56" s="30"/>
      <c r="N56" s="19"/>
      <c r="O56" s="30"/>
      <c r="P56" s="21"/>
      <c r="Q56" s="21"/>
      <c r="R56" s="31"/>
      <c r="S56" s="21"/>
      <c r="T56" s="30"/>
      <c r="U56" s="19"/>
      <c r="V56" s="32"/>
      <c r="W56" s="25"/>
      <c r="X56" s="29"/>
      <c r="Y56" s="25"/>
      <c r="Z56" s="33"/>
      <c r="AA56" s="25"/>
      <c r="AB56" s="21"/>
      <c r="AC56" s="21"/>
      <c r="AD56" s="21"/>
    </row>
    <row r="57" spans="1:30" ht="15">
      <c r="A57" s="27"/>
      <c r="B57" s="20"/>
      <c r="C57" s="19"/>
      <c r="D57" s="19"/>
      <c r="E57" s="19"/>
      <c r="F57" s="27" t="s">
        <v>55</v>
      </c>
      <c r="G57" s="19"/>
      <c r="H57" s="20"/>
      <c r="I57" s="20"/>
      <c r="J57" s="21"/>
      <c r="K57" s="87"/>
      <c r="L57" s="19"/>
      <c r="M57" s="30"/>
      <c r="N57" s="19"/>
      <c r="O57" s="30"/>
      <c r="P57" s="21"/>
      <c r="Q57" s="21"/>
      <c r="R57" s="31"/>
      <c r="S57" s="21"/>
      <c r="T57" s="30"/>
      <c r="U57" s="19"/>
      <c r="V57" s="32"/>
      <c r="W57" s="25"/>
      <c r="X57" s="29"/>
      <c r="Y57" s="25"/>
      <c r="Z57" s="33"/>
      <c r="AA57" s="25"/>
      <c r="AB57" s="21"/>
      <c r="AC57" s="21"/>
      <c r="AD57" s="21"/>
    </row>
    <row r="58" spans="1:30" ht="15">
      <c r="A58" s="27"/>
      <c r="B58" s="20"/>
      <c r="C58" s="19"/>
      <c r="D58" s="19"/>
      <c r="E58" s="19"/>
      <c r="F58" s="18">
        <v>6410</v>
      </c>
      <c r="G58" s="19"/>
      <c r="H58" s="20"/>
      <c r="I58" s="20"/>
      <c r="J58" s="21"/>
      <c r="K58" s="87"/>
      <c r="L58" s="19"/>
      <c r="M58" s="30"/>
      <c r="N58" s="19"/>
      <c r="O58" s="30"/>
      <c r="P58" s="21"/>
      <c r="Q58" s="21"/>
      <c r="R58" s="31"/>
      <c r="S58" s="21"/>
      <c r="T58" s="30"/>
      <c r="U58" s="19"/>
      <c r="V58" s="32"/>
      <c r="W58" s="25"/>
      <c r="X58" s="29"/>
      <c r="Y58" s="25"/>
      <c r="Z58" s="33"/>
      <c r="AA58" s="25"/>
      <c r="AB58" s="29">
        <v>7000</v>
      </c>
      <c r="AC58" s="29"/>
      <c r="AD58" s="29">
        <f>AB58+AC58</f>
        <v>7000</v>
      </c>
    </row>
    <row r="59" spans="1:30" ht="15">
      <c r="A59" s="27"/>
      <c r="B59" s="20"/>
      <c r="C59" s="19"/>
      <c r="D59" s="19"/>
      <c r="E59" s="19"/>
      <c r="F59" s="837" t="s">
        <v>181</v>
      </c>
      <c r="G59" s="838"/>
      <c r="H59" s="710"/>
      <c r="I59" s="20"/>
      <c r="J59" s="21"/>
      <c r="K59" s="87"/>
      <c r="L59" s="19"/>
      <c r="M59" s="30"/>
      <c r="N59" s="19"/>
      <c r="O59" s="30"/>
      <c r="P59" s="21"/>
      <c r="Q59" s="21"/>
      <c r="R59" s="31"/>
      <c r="S59" s="21"/>
      <c r="T59" s="30"/>
      <c r="U59" s="19"/>
      <c r="V59" s="32"/>
      <c r="W59" s="25"/>
      <c r="X59" s="29"/>
      <c r="Y59" s="25"/>
      <c r="Z59" s="33"/>
      <c r="AA59" s="25"/>
      <c r="AB59" s="21"/>
      <c r="AC59" s="21"/>
      <c r="AD59" s="21"/>
    </row>
    <row r="60" spans="1:30" ht="15">
      <c r="A60" s="27"/>
      <c r="B60" s="20"/>
      <c r="C60" s="19"/>
      <c r="D60" s="19"/>
      <c r="E60" s="19"/>
      <c r="F60" s="837" t="s">
        <v>30</v>
      </c>
      <c r="G60" s="838"/>
      <c r="H60" s="710"/>
      <c r="I60" s="20"/>
      <c r="J60" s="21"/>
      <c r="K60" s="87"/>
      <c r="L60" s="19"/>
      <c r="M60" s="30"/>
      <c r="N60" s="19"/>
      <c r="O60" s="30"/>
      <c r="P60" s="21"/>
      <c r="Q60" s="21"/>
      <c r="R60" s="31"/>
      <c r="S60" s="21"/>
      <c r="T60" s="30"/>
      <c r="U60" s="19"/>
      <c r="V60" s="32"/>
      <c r="W60" s="25"/>
      <c r="X60" s="29"/>
      <c r="Y60" s="25"/>
      <c r="Z60" s="33"/>
      <c r="AA60" s="25"/>
      <c r="AB60" s="21"/>
      <c r="AC60" s="21"/>
      <c r="AD60" s="21"/>
    </row>
    <row r="61" spans="1:30" ht="15">
      <c r="A61" s="27"/>
      <c r="B61" s="20"/>
      <c r="C61" s="19"/>
      <c r="D61" s="19"/>
      <c r="E61" s="19"/>
      <c r="F61" s="786" t="s">
        <v>93</v>
      </c>
      <c r="G61" s="787"/>
      <c r="H61" s="761"/>
      <c r="I61" s="20"/>
      <c r="J61" s="21"/>
      <c r="K61" s="87"/>
      <c r="L61" s="19"/>
      <c r="M61" s="30"/>
      <c r="N61" s="19"/>
      <c r="O61" s="30"/>
      <c r="P61" s="21"/>
      <c r="Q61" s="21"/>
      <c r="R61" s="31"/>
      <c r="S61" s="21"/>
      <c r="T61" s="30"/>
      <c r="U61" s="19"/>
      <c r="V61" s="32"/>
      <c r="W61" s="25"/>
      <c r="X61" s="29"/>
      <c r="Y61" s="25"/>
      <c r="Z61" s="33"/>
      <c r="AA61" s="25"/>
      <c r="AB61" s="21"/>
      <c r="AC61" s="21"/>
      <c r="AD61" s="21"/>
    </row>
    <row r="62" spans="1:30" ht="15.75">
      <c r="A62" s="34" t="s">
        <v>73</v>
      </c>
      <c r="B62" s="35"/>
      <c r="C62" s="36"/>
      <c r="D62" s="36"/>
      <c r="E62" s="36"/>
      <c r="F62" s="89"/>
      <c r="G62" s="55"/>
      <c r="H62" s="56"/>
      <c r="I62" s="38" t="s">
        <v>74</v>
      </c>
      <c r="J62" s="42"/>
      <c r="K62" s="40" t="s">
        <v>74</v>
      </c>
      <c r="L62" s="34"/>
      <c r="M62" s="41">
        <f>K62+L62</f>
        <v>235000</v>
      </c>
      <c r="N62" s="34"/>
      <c r="O62" s="41">
        <f>M62+N62</f>
        <v>235000</v>
      </c>
      <c r="P62" s="42">
        <f>SUM(P42:P52)</f>
        <v>114035</v>
      </c>
      <c r="Q62" s="42"/>
      <c r="R62" s="43">
        <f>P62/O62</f>
        <v>0.48525531914893616</v>
      </c>
      <c r="S62" s="39"/>
      <c r="T62" s="41">
        <f>O62+S62</f>
        <v>235000</v>
      </c>
      <c r="U62" s="34"/>
      <c r="V62" s="44">
        <f>SUM(V42:V50)</f>
        <v>240000</v>
      </c>
      <c r="W62" s="45">
        <f>SUM(W42:W50)</f>
        <v>-70000</v>
      </c>
      <c r="X62" s="44">
        <f>SUM(X42:X50)</f>
        <v>170000</v>
      </c>
      <c r="Y62" s="44"/>
      <c r="Z62" s="44">
        <f>SUM(Z42:Z50)</f>
        <v>170000</v>
      </c>
      <c r="AA62" s="45"/>
      <c r="AB62" s="44">
        <f>SUM(AB42:AB61)</f>
        <v>280395</v>
      </c>
      <c r="AC62" s="44">
        <f>SUM(AC42:AC61)</f>
        <v>-2920</v>
      </c>
      <c r="AD62" s="44">
        <f>SUM(AD42:AD61)</f>
        <v>277475</v>
      </c>
    </row>
    <row r="63" spans="1:30" ht="15">
      <c r="A63" s="27">
        <v>750</v>
      </c>
      <c r="B63" s="20"/>
      <c r="C63" s="836">
        <v>75011</v>
      </c>
      <c r="D63" s="836"/>
      <c r="E63" s="836"/>
      <c r="F63" s="64">
        <v>2110</v>
      </c>
      <c r="G63" s="46"/>
      <c r="H63" s="17"/>
      <c r="I63" s="20"/>
      <c r="J63" s="19"/>
      <c r="K63" s="23"/>
      <c r="L63" s="19"/>
      <c r="M63" s="29"/>
      <c r="N63" s="19"/>
      <c r="O63" s="30"/>
      <c r="P63" s="21"/>
      <c r="Q63" s="21"/>
      <c r="R63" s="53"/>
      <c r="S63" s="21"/>
      <c r="T63" s="29"/>
      <c r="U63" s="19"/>
      <c r="V63" s="24">
        <v>113832</v>
      </c>
      <c r="W63" s="25"/>
      <c r="X63" s="29">
        <f>V63+W63</f>
        <v>113832</v>
      </c>
      <c r="Y63" s="25"/>
      <c r="Z63" s="26">
        <f>X63+Y63</f>
        <v>113832</v>
      </c>
      <c r="AA63" s="25"/>
      <c r="AB63" s="29">
        <v>125595</v>
      </c>
      <c r="AC63" s="29"/>
      <c r="AD63" s="29">
        <f>AB63+AC63</f>
        <v>125595</v>
      </c>
    </row>
    <row r="64" spans="1:30" ht="15">
      <c r="A64" s="27" t="s">
        <v>75</v>
      </c>
      <c r="B64" s="20"/>
      <c r="C64" s="19" t="s">
        <v>76</v>
      </c>
      <c r="D64" s="19"/>
      <c r="E64" s="19"/>
      <c r="F64" s="27" t="s">
        <v>26</v>
      </c>
      <c r="G64" s="19"/>
      <c r="H64" s="20"/>
      <c r="I64" s="95" t="s">
        <v>77</v>
      </c>
      <c r="J64" s="19"/>
      <c r="K64" s="28" t="s">
        <v>77</v>
      </c>
      <c r="L64" s="19"/>
      <c r="M64" s="29">
        <f>K64+L64</f>
        <v>126816</v>
      </c>
      <c r="N64" s="25">
        <v>-6992</v>
      </c>
      <c r="O64" s="30">
        <f>M64+N64</f>
        <v>119824</v>
      </c>
      <c r="P64" s="29">
        <v>59912</v>
      </c>
      <c r="Q64" s="27"/>
      <c r="R64" s="31">
        <f>P64/O64</f>
        <v>0.5</v>
      </c>
      <c r="S64" s="21"/>
      <c r="T64" s="29">
        <f>O64+S64</f>
        <v>119824</v>
      </c>
      <c r="U64" s="19"/>
      <c r="V64" s="32"/>
      <c r="W64" s="25"/>
      <c r="X64" s="29"/>
      <c r="Y64" s="25"/>
      <c r="Z64" s="29"/>
      <c r="AA64" s="25"/>
      <c r="AB64" s="21"/>
      <c r="AC64" s="21"/>
      <c r="AD64" s="21"/>
    </row>
    <row r="65" spans="1:30" ht="15">
      <c r="A65" s="27" t="s">
        <v>78</v>
      </c>
      <c r="B65" s="20"/>
      <c r="C65" s="19"/>
      <c r="D65" s="19"/>
      <c r="E65" s="19"/>
      <c r="F65" s="27" t="s">
        <v>30</v>
      </c>
      <c r="G65" s="19"/>
      <c r="H65" s="20"/>
      <c r="I65" s="95"/>
      <c r="J65" s="19"/>
      <c r="K65" s="28"/>
      <c r="L65" s="19"/>
      <c r="M65" s="29"/>
      <c r="N65" s="19"/>
      <c r="O65" s="30"/>
      <c r="P65" s="21"/>
      <c r="Q65" s="21"/>
      <c r="R65" s="96"/>
      <c r="S65" s="21"/>
      <c r="T65" s="29"/>
      <c r="U65" s="19"/>
      <c r="V65" s="32"/>
      <c r="W65" s="25"/>
      <c r="X65" s="29"/>
      <c r="Y65" s="25"/>
      <c r="Z65" s="29"/>
      <c r="AA65" s="25"/>
      <c r="AB65" s="21"/>
      <c r="AC65" s="21"/>
      <c r="AD65" s="21"/>
    </row>
    <row r="66" spans="1:30" ht="15">
      <c r="A66" s="27"/>
      <c r="B66" s="20"/>
      <c r="C66" s="813" t="s">
        <v>79</v>
      </c>
      <c r="D66" s="813"/>
      <c r="E66" s="813"/>
      <c r="F66" s="18">
        <v>2110</v>
      </c>
      <c r="G66" s="19"/>
      <c r="H66" s="20"/>
      <c r="I66" s="20"/>
      <c r="J66" s="19"/>
      <c r="K66" s="28"/>
      <c r="L66" s="19"/>
      <c r="M66" s="29"/>
      <c r="N66" s="19"/>
      <c r="O66" s="30"/>
      <c r="P66" s="21"/>
      <c r="Q66" s="27"/>
      <c r="R66" s="31"/>
      <c r="S66" s="21"/>
      <c r="T66" s="29"/>
      <c r="U66" s="19"/>
      <c r="V66" s="32">
        <v>17600</v>
      </c>
      <c r="W66" s="25"/>
      <c r="X66" s="29">
        <f>V66+W66</f>
        <v>17600</v>
      </c>
      <c r="Y66" s="25"/>
      <c r="Z66" s="29">
        <f>X66+Y66</f>
        <v>17600</v>
      </c>
      <c r="AA66" s="25"/>
      <c r="AB66" s="29">
        <v>16000</v>
      </c>
      <c r="AC66" s="29"/>
      <c r="AD66" s="29">
        <f>AB66+AC66</f>
        <v>16000</v>
      </c>
    </row>
    <row r="67" spans="1:30" ht="15">
      <c r="A67" s="27"/>
      <c r="B67" s="20"/>
      <c r="C67" s="19" t="s">
        <v>80</v>
      </c>
      <c r="D67" s="19"/>
      <c r="E67" s="19"/>
      <c r="F67" s="27" t="s">
        <v>26</v>
      </c>
      <c r="G67" s="19"/>
      <c r="H67" s="20"/>
      <c r="I67" s="95" t="s">
        <v>81</v>
      </c>
      <c r="J67" s="19"/>
      <c r="K67" s="28" t="s">
        <v>81</v>
      </c>
      <c r="L67" s="19"/>
      <c r="M67" s="29">
        <f>K67+L67</f>
        <v>22000</v>
      </c>
      <c r="N67" s="19"/>
      <c r="O67" s="30">
        <f>M67+N67</f>
        <v>22000</v>
      </c>
      <c r="P67" s="29">
        <v>11000</v>
      </c>
      <c r="Q67" s="21"/>
      <c r="R67" s="96">
        <f>P67/O67</f>
        <v>0.5</v>
      </c>
      <c r="S67" s="21"/>
      <c r="T67" s="29">
        <f>O67+S67</f>
        <v>22000</v>
      </c>
      <c r="U67" s="19"/>
      <c r="V67" s="32"/>
      <c r="W67" s="25"/>
      <c r="X67" s="29"/>
      <c r="Y67" s="25"/>
      <c r="Z67" s="29"/>
      <c r="AA67" s="25"/>
      <c r="AB67" s="21"/>
      <c r="AC67" s="21"/>
      <c r="AD67" s="21"/>
    </row>
    <row r="68" spans="1:30" ht="15">
      <c r="A68" s="27"/>
      <c r="B68" s="20"/>
      <c r="C68" s="19"/>
      <c r="D68" s="19"/>
      <c r="E68" s="19"/>
      <c r="F68" s="89" t="s">
        <v>30</v>
      </c>
      <c r="G68" s="55"/>
      <c r="H68" s="56"/>
      <c r="I68" s="20"/>
      <c r="J68" s="19"/>
      <c r="K68" s="97"/>
      <c r="L68" s="19"/>
      <c r="M68" s="29"/>
      <c r="N68" s="19"/>
      <c r="O68" s="30"/>
      <c r="P68" s="21"/>
      <c r="Q68" s="27"/>
      <c r="R68" s="96"/>
      <c r="S68" s="21"/>
      <c r="T68" s="33"/>
      <c r="U68" s="19"/>
      <c r="V68" s="92"/>
      <c r="W68" s="25"/>
      <c r="X68" s="29"/>
      <c r="Y68" s="25"/>
      <c r="Z68" s="33"/>
      <c r="AA68" s="25"/>
      <c r="AB68" s="21"/>
      <c r="AC68" s="21"/>
      <c r="AD68" s="21"/>
    </row>
    <row r="69" spans="1:30" ht="15.75">
      <c r="A69" s="98" t="s">
        <v>82</v>
      </c>
      <c r="B69" s="17"/>
      <c r="C69" s="46"/>
      <c r="D69" s="46"/>
      <c r="E69" s="46"/>
      <c r="F69" s="16"/>
      <c r="G69" s="46"/>
      <c r="H69" s="17"/>
      <c r="I69" s="57" t="s">
        <v>83</v>
      </c>
      <c r="J69" s="63">
        <v>0</v>
      </c>
      <c r="K69" s="99">
        <f>I69+J69</f>
        <v>1348816</v>
      </c>
      <c r="L69" s="98"/>
      <c r="M69" s="61">
        <f>K69+L69</f>
        <v>1348816</v>
      </c>
      <c r="N69" s="61">
        <f>SUM(N64:N67)</f>
        <v>-6992</v>
      </c>
      <c r="O69" s="61">
        <f>M69+N69</f>
        <v>1341824</v>
      </c>
      <c r="P69" s="22">
        <f>SUM(P63:P68)</f>
        <v>70912</v>
      </c>
      <c r="Q69" s="22"/>
      <c r="R69" s="53">
        <f>P69/O69</f>
        <v>0.052847467328054946</v>
      </c>
      <c r="S69" s="58"/>
      <c r="T69" s="63">
        <f>O69+S69</f>
        <v>1341824</v>
      </c>
      <c r="U69" s="61">
        <v>1254</v>
      </c>
      <c r="V69" s="100">
        <f>SUM(V63:V66)</f>
        <v>131432</v>
      </c>
      <c r="W69" s="101"/>
      <c r="X69" s="100">
        <f>SUM(X63:X66)</f>
        <v>131432</v>
      </c>
      <c r="Y69" s="100"/>
      <c r="Z69" s="100">
        <f>SUM(Z63:Z66)</f>
        <v>131432</v>
      </c>
      <c r="AA69" s="101"/>
      <c r="AB69" s="100">
        <f>SUM(AB63:AB66)</f>
        <v>141595</v>
      </c>
      <c r="AC69" s="100"/>
      <c r="AD69" s="100">
        <f>SUM(AD63:AD68)</f>
        <v>141595</v>
      </c>
    </row>
    <row r="70" spans="1:30" ht="15">
      <c r="A70" s="16">
        <v>754</v>
      </c>
      <c r="B70" s="46"/>
      <c r="C70" s="835" t="s">
        <v>84</v>
      </c>
      <c r="D70" s="709"/>
      <c r="E70" s="709"/>
      <c r="F70" s="64">
        <v>2110</v>
      </c>
      <c r="G70" s="46"/>
      <c r="H70" s="17"/>
      <c r="I70" s="102"/>
      <c r="J70" s="22"/>
      <c r="K70" s="23"/>
      <c r="L70" s="46"/>
      <c r="M70" s="26"/>
      <c r="N70" s="16"/>
      <c r="O70" s="26"/>
      <c r="P70" s="17"/>
      <c r="Q70" s="16"/>
      <c r="R70" s="67"/>
      <c r="S70" s="22"/>
      <c r="T70" s="26"/>
      <c r="U70" s="46"/>
      <c r="V70" s="24"/>
      <c r="W70" s="70"/>
      <c r="X70" s="26"/>
      <c r="Y70" s="70"/>
      <c r="Z70" s="26"/>
      <c r="AA70" s="70"/>
      <c r="AB70" s="94">
        <v>2030927</v>
      </c>
      <c r="AC70" s="94">
        <v>20588</v>
      </c>
      <c r="AD70" s="26">
        <f>AB70+AC70</f>
        <v>2051515</v>
      </c>
    </row>
    <row r="71" spans="1:30" ht="15">
      <c r="A71" s="27" t="s">
        <v>85</v>
      </c>
      <c r="B71" s="19"/>
      <c r="C71" s="27" t="s">
        <v>86</v>
      </c>
      <c r="D71" s="19"/>
      <c r="E71" s="19"/>
      <c r="F71" s="27" t="s">
        <v>26</v>
      </c>
      <c r="G71" s="19"/>
      <c r="H71" s="20"/>
      <c r="I71" s="103" t="s">
        <v>87</v>
      </c>
      <c r="J71" s="21"/>
      <c r="K71" s="28" t="s">
        <v>87</v>
      </c>
      <c r="L71" s="19"/>
      <c r="M71" s="29">
        <f>K71+L71</f>
        <v>1603964</v>
      </c>
      <c r="N71" s="30">
        <v>158659</v>
      </c>
      <c r="O71" s="29">
        <f>M71+N71</f>
        <v>1762623</v>
      </c>
      <c r="P71" s="104">
        <v>984857</v>
      </c>
      <c r="Q71" s="27"/>
      <c r="R71" s="31">
        <f>P71/O71</f>
        <v>0.5587451201987038</v>
      </c>
      <c r="S71" s="21"/>
      <c r="T71" s="29">
        <f>O71+S71</f>
        <v>1762623</v>
      </c>
      <c r="U71" s="19"/>
      <c r="V71" s="32"/>
      <c r="W71" s="25"/>
      <c r="X71" s="29"/>
      <c r="Y71" s="25"/>
      <c r="Z71" s="29"/>
      <c r="AA71" s="25"/>
      <c r="AB71" s="27"/>
      <c r="AC71" s="27"/>
      <c r="AD71" s="21"/>
    </row>
    <row r="72" spans="1:30" ht="15">
      <c r="A72" s="27" t="s">
        <v>88</v>
      </c>
      <c r="B72" s="19"/>
      <c r="C72" s="27" t="s">
        <v>89</v>
      </c>
      <c r="D72" s="19"/>
      <c r="E72" s="19"/>
      <c r="F72" s="27" t="s">
        <v>30</v>
      </c>
      <c r="G72" s="19"/>
      <c r="H72" s="20"/>
      <c r="I72" s="103"/>
      <c r="J72" s="21"/>
      <c r="K72" s="28"/>
      <c r="L72" s="19"/>
      <c r="M72" s="29"/>
      <c r="N72" s="27"/>
      <c r="O72" s="29"/>
      <c r="P72" s="20"/>
      <c r="Q72" s="21"/>
      <c r="R72" s="31"/>
      <c r="S72" s="21"/>
      <c r="T72" s="29"/>
      <c r="U72" s="19"/>
      <c r="V72" s="32"/>
      <c r="W72" s="25"/>
      <c r="X72" s="29"/>
      <c r="Y72" s="25"/>
      <c r="Z72" s="29"/>
      <c r="AA72" s="25"/>
      <c r="AB72" s="27"/>
      <c r="AC72" s="27"/>
      <c r="AD72" s="21"/>
    </row>
    <row r="73" spans="1:30" ht="15">
      <c r="A73" s="27" t="s">
        <v>90</v>
      </c>
      <c r="B73" s="19"/>
      <c r="C73" s="27"/>
      <c r="D73" s="19"/>
      <c r="E73" s="19"/>
      <c r="F73" s="27"/>
      <c r="G73" s="19"/>
      <c r="H73" s="20"/>
      <c r="I73" s="116"/>
      <c r="J73" s="55"/>
      <c r="K73" s="116"/>
      <c r="L73" s="55"/>
      <c r="M73" s="93"/>
      <c r="N73" s="55"/>
      <c r="O73" s="93"/>
      <c r="P73" s="55"/>
      <c r="Q73" s="55"/>
      <c r="R73" s="91"/>
      <c r="S73" s="55"/>
      <c r="T73" s="33"/>
      <c r="U73" s="55"/>
      <c r="V73" s="92"/>
      <c r="W73" s="93"/>
      <c r="X73" s="33"/>
      <c r="Y73" s="93"/>
      <c r="Z73" s="33"/>
      <c r="AA73" s="93"/>
      <c r="AB73" s="27"/>
      <c r="AC73" s="27"/>
      <c r="AD73" s="21"/>
    </row>
    <row r="74" spans="1:30" ht="15">
      <c r="A74" s="27"/>
      <c r="B74" s="19"/>
      <c r="C74" s="27"/>
      <c r="D74" s="19"/>
      <c r="E74" s="19"/>
      <c r="F74" s="18">
        <v>6410</v>
      </c>
      <c r="G74" s="19"/>
      <c r="H74" s="20"/>
      <c r="I74" s="102"/>
      <c r="J74" s="46"/>
      <c r="K74" s="102"/>
      <c r="L74" s="46"/>
      <c r="M74" s="70"/>
      <c r="N74" s="46"/>
      <c r="O74" s="70"/>
      <c r="P74" s="46"/>
      <c r="Q74" s="46"/>
      <c r="R74" s="67"/>
      <c r="S74" s="46"/>
      <c r="T74" s="26"/>
      <c r="U74" s="16"/>
      <c r="V74" s="24">
        <v>1000000</v>
      </c>
      <c r="W74" s="70">
        <v>-310000</v>
      </c>
      <c r="X74" s="26">
        <f>V74+W74</f>
        <v>690000</v>
      </c>
      <c r="Y74" s="70"/>
      <c r="Z74" s="26">
        <f>X74+Y74</f>
        <v>690000</v>
      </c>
      <c r="AA74" s="70"/>
      <c r="AB74" s="30">
        <v>900000</v>
      </c>
      <c r="AC74" s="30"/>
      <c r="AD74" s="29">
        <f>AB74+AC74</f>
        <v>900000</v>
      </c>
    </row>
    <row r="75" spans="1:30" ht="15">
      <c r="A75" s="27"/>
      <c r="B75" s="19"/>
      <c r="C75" s="27"/>
      <c r="D75" s="19"/>
      <c r="E75" s="19"/>
      <c r="F75" s="27" t="s">
        <v>91</v>
      </c>
      <c r="G75" s="19"/>
      <c r="H75" s="20"/>
      <c r="I75" s="103" t="s">
        <v>92</v>
      </c>
      <c r="J75" s="25">
        <v>331000</v>
      </c>
      <c r="K75" s="74">
        <v>631000</v>
      </c>
      <c r="L75" s="19"/>
      <c r="M75" s="25">
        <f>K75+L75</f>
        <v>631000</v>
      </c>
      <c r="N75" s="19"/>
      <c r="O75" s="25">
        <f>M75+N75</f>
        <v>631000</v>
      </c>
      <c r="P75" s="25">
        <v>631000</v>
      </c>
      <c r="Q75" s="19"/>
      <c r="R75" s="31">
        <f>P75/O75</f>
        <v>1</v>
      </c>
      <c r="S75" s="19"/>
      <c r="T75" s="29">
        <f>O75+S75</f>
        <v>631000</v>
      </c>
      <c r="U75" s="27"/>
      <c r="V75" s="32"/>
      <c r="W75" s="25"/>
      <c r="X75" s="29"/>
      <c r="Y75" s="25"/>
      <c r="Z75" s="29"/>
      <c r="AA75" s="25"/>
      <c r="AB75" s="27"/>
      <c r="AC75" s="27"/>
      <c r="AD75" s="21"/>
    </row>
    <row r="76" spans="1:30" ht="15">
      <c r="A76" s="27"/>
      <c r="B76" s="19"/>
      <c r="C76" s="27"/>
      <c r="D76" s="19"/>
      <c r="E76" s="19"/>
      <c r="F76" s="27" t="s">
        <v>30</v>
      </c>
      <c r="G76" s="19"/>
      <c r="H76" s="20"/>
      <c r="I76" s="19"/>
      <c r="J76" s="19"/>
      <c r="K76" s="103"/>
      <c r="L76" s="19"/>
      <c r="M76" s="25"/>
      <c r="N76" s="19"/>
      <c r="O76" s="25"/>
      <c r="P76" s="19"/>
      <c r="Q76" s="19"/>
      <c r="R76" s="31"/>
      <c r="S76" s="19"/>
      <c r="T76" s="29"/>
      <c r="U76" s="27"/>
      <c r="V76" s="32"/>
      <c r="W76" s="25"/>
      <c r="X76" s="29"/>
      <c r="Y76" s="25"/>
      <c r="Z76" s="29"/>
      <c r="AA76" s="25"/>
      <c r="AB76" s="27"/>
      <c r="AC76" s="27"/>
      <c r="AD76" s="21"/>
    </row>
    <row r="77" spans="1:30" ht="15.75">
      <c r="A77" s="27"/>
      <c r="B77" s="19"/>
      <c r="C77" s="27"/>
      <c r="D77" s="19"/>
      <c r="E77" s="19"/>
      <c r="F77" s="27" t="s">
        <v>93</v>
      </c>
      <c r="G77" s="19"/>
      <c r="H77" s="20"/>
      <c r="I77" s="55"/>
      <c r="J77" s="105"/>
      <c r="K77" s="106"/>
      <c r="L77" s="55"/>
      <c r="M77" s="93"/>
      <c r="N77" s="55"/>
      <c r="O77" s="93"/>
      <c r="P77" s="55"/>
      <c r="Q77" s="55"/>
      <c r="R77" s="91"/>
      <c r="S77" s="55"/>
      <c r="T77" s="33"/>
      <c r="U77" s="89"/>
      <c r="V77" s="92"/>
      <c r="W77" s="93"/>
      <c r="X77" s="33"/>
      <c r="Y77" s="93"/>
      <c r="Z77" s="33"/>
      <c r="AA77" s="93"/>
      <c r="AB77" s="27"/>
      <c r="AC77" s="27"/>
      <c r="AD77" s="21"/>
    </row>
    <row r="78" spans="1:30" ht="15.75">
      <c r="A78" s="27"/>
      <c r="B78" s="19"/>
      <c r="C78" s="27"/>
      <c r="D78" s="19"/>
      <c r="E78" s="19"/>
      <c r="F78" s="27"/>
      <c r="G78" s="19"/>
      <c r="H78" s="20"/>
      <c r="I78" s="36"/>
      <c r="J78" s="76"/>
      <c r="K78" s="77"/>
      <c r="L78" s="36"/>
      <c r="M78" s="107"/>
      <c r="N78" s="36"/>
      <c r="O78" s="107"/>
      <c r="P78" s="36"/>
      <c r="Q78" s="36"/>
      <c r="R78" s="108"/>
      <c r="S78" s="36"/>
      <c r="T78" s="109"/>
      <c r="U78" s="37"/>
      <c r="V78" s="110"/>
      <c r="W78" s="107"/>
      <c r="X78" s="109"/>
      <c r="Y78" s="107"/>
      <c r="Z78" s="109"/>
      <c r="AA78" s="70"/>
      <c r="AB78" s="27"/>
      <c r="AC78" s="27"/>
      <c r="AD78" s="21"/>
    </row>
    <row r="79" spans="1:30" ht="15.75">
      <c r="A79" s="27"/>
      <c r="B79" s="19"/>
      <c r="C79" s="839">
        <v>75414</v>
      </c>
      <c r="D79" s="840"/>
      <c r="E79" s="840"/>
      <c r="F79" s="18">
        <v>2110</v>
      </c>
      <c r="G79" s="19"/>
      <c r="H79" s="20"/>
      <c r="I79" s="36"/>
      <c r="J79" s="76"/>
      <c r="K79" s="77"/>
      <c r="L79" s="36"/>
      <c r="M79" s="107"/>
      <c r="N79" s="36"/>
      <c r="O79" s="107"/>
      <c r="P79" s="36"/>
      <c r="Q79" s="36"/>
      <c r="R79" s="108"/>
      <c r="S79" s="36"/>
      <c r="T79" s="109"/>
      <c r="U79" s="37"/>
      <c r="V79" s="110"/>
      <c r="W79" s="107"/>
      <c r="X79" s="109"/>
      <c r="Y79" s="107"/>
      <c r="Z79" s="109"/>
      <c r="AA79" s="70"/>
      <c r="AB79" s="27">
        <v>400</v>
      </c>
      <c r="AC79" s="27"/>
      <c r="AD79" s="21">
        <f>AB79+AC79</f>
        <v>400</v>
      </c>
    </row>
    <row r="80" spans="1:30" ht="15.75">
      <c r="A80" s="27"/>
      <c r="B80" s="19"/>
      <c r="C80" s="837" t="s">
        <v>94</v>
      </c>
      <c r="D80" s="838"/>
      <c r="E80" s="838"/>
      <c r="F80" s="27" t="s">
        <v>26</v>
      </c>
      <c r="G80" s="19"/>
      <c r="H80" s="20"/>
      <c r="I80" s="55"/>
      <c r="J80" s="105"/>
      <c r="K80" s="106"/>
      <c r="L80" s="55"/>
      <c r="M80" s="93"/>
      <c r="N80" s="55"/>
      <c r="O80" s="93"/>
      <c r="P80" s="55"/>
      <c r="Q80" s="55"/>
      <c r="R80" s="91"/>
      <c r="S80" s="55"/>
      <c r="T80" s="33"/>
      <c r="U80" s="89"/>
      <c r="V80" s="92"/>
      <c r="W80" s="93"/>
      <c r="X80" s="33"/>
      <c r="Y80" s="93"/>
      <c r="Z80" s="33"/>
      <c r="AA80" s="25"/>
      <c r="AB80" s="27"/>
      <c r="AC80" s="27"/>
      <c r="AD80" s="21"/>
    </row>
    <row r="81" spans="1:30" ht="15.75">
      <c r="A81" s="89"/>
      <c r="B81" s="55"/>
      <c r="C81" s="786"/>
      <c r="D81" s="787"/>
      <c r="E81" s="787"/>
      <c r="F81" s="89" t="s">
        <v>30</v>
      </c>
      <c r="G81" s="55"/>
      <c r="H81" s="56"/>
      <c r="I81" s="55"/>
      <c r="J81" s="105"/>
      <c r="K81" s="106"/>
      <c r="L81" s="55"/>
      <c r="M81" s="93"/>
      <c r="N81" s="55"/>
      <c r="O81" s="93"/>
      <c r="P81" s="55"/>
      <c r="Q81" s="55"/>
      <c r="R81" s="91"/>
      <c r="S81" s="55"/>
      <c r="T81" s="33"/>
      <c r="U81" s="89"/>
      <c r="V81" s="92"/>
      <c r="W81" s="93"/>
      <c r="X81" s="33"/>
      <c r="Y81" s="93"/>
      <c r="Z81" s="33"/>
      <c r="AA81" s="93"/>
      <c r="AB81" s="89"/>
      <c r="AC81" s="89"/>
      <c r="AD81" s="86"/>
    </row>
    <row r="82" spans="1:30" ht="15.75">
      <c r="A82" s="120" t="s">
        <v>95</v>
      </c>
      <c r="B82" s="56"/>
      <c r="C82" s="55"/>
      <c r="D82" s="55"/>
      <c r="E82" s="56"/>
      <c r="F82" s="89"/>
      <c r="G82" s="55"/>
      <c r="H82" s="56"/>
      <c r="I82" s="126" t="s">
        <v>96</v>
      </c>
      <c r="J82" s="127" t="e">
        <f>#REF!+#REF!+J71+J75</f>
        <v>#REF!</v>
      </c>
      <c r="K82" s="128" t="e">
        <f>I82+J82</f>
        <v>#REF!</v>
      </c>
      <c r="L82" s="120"/>
      <c r="M82" s="127" t="e">
        <f>#REF!+#REF!+#REF!+M71+#REF!+M75</f>
        <v>#REF!</v>
      </c>
      <c r="N82" s="127" t="e">
        <f>#REF!+#REF!+#REF!+N71+#REF!+N75</f>
        <v>#REF!</v>
      </c>
      <c r="O82" s="128" t="e">
        <f>#REF!+#REF!+#REF!+O71+#REF!+O75</f>
        <v>#REF!</v>
      </c>
      <c r="P82" s="86">
        <f>SUM(P70:P77)</f>
        <v>1615857</v>
      </c>
      <c r="Q82" s="86"/>
      <c r="R82" s="129" t="e">
        <f>P82/O82</f>
        <v>#REF!</v>
      </c>
      <c r="S82" s="127">
        <f>SUM(S70:S77)</f>
        <v>0</v>
      </c>
      <c r="T82" s="127" t="e">
        <f>O82+S82</f>
        <v>#REF!</v>
      </c>
      <c r="U82" s="128">
        <v>38400</v>
      </c>
      <c r="V82" s="113">
        <f>SUM(V70:V75)</f>
        <v>1000000</v>
      </c>
      <c r="W82" s="130">
        <f>SUM(W70:W75)</f>
        <v>-310000</v>
      </c>
      <c r="X82" s="113">
        <f>SUM(X70:X77)</f>
        <v>690000</v>
      </c>
      <c r="Y82" s="113">
        <f>SUM(Y70:Y77)</f>
        <v>0</v>
      </c>
      <c r="Z82" s="113">
        <f>SUM(Z70:Z77)</f>
        <v>690000</v>
      </c>
      <c r="AA82" s="130"/>
      <c r="AB82" s="113">
        <f>SUM(AB70:AB81)</f>
        <v>2931327</v>
      </c>
      <c r="AC82" s="113">
        <f>SUM(AC70:AC81)</f>
        <v>20588</v>
      </c>
      <c r="AD82" s="113">
        <f>SUM(AD70:AD81)</f>
        <v>2951915</v>
      </c>
    </row>
    <row r="83" spans="1:30" ht="15.75">
      <c r="A83" s="16">
        <v>756</v>
      </c>
      <c r="B83" s="17"/>
      <c r="C83" s="836">
        <v>75618</v>
      </c>
      <c r="D83" s="733"/>
      <c r="E83" s="733"/>
      <c r="F83" s="111" t="s">
        <v>97</v>
      </c>
      <c r="G83" s="46"/>
      <c r="H83" s="17"/>
      <c r="I83" s="65"/>
      <c r="J83" s="66"/>
      <c r="K83" s="61"/>
      <c r="L83" s="60"/>
      <c r="M83" s="63"/>
      <c r="N83" s="66"/>
      <c r="O83" s="61"/>
      <c r="P83" s="22"/>
      <c r="Q83" s="22"/>
      <c r="R83" s="53"/>
      <c r="S83" s="63"/>
      <c r="T83" s="63"/>
      <c r="U83" s="66"/>
      <c r="V83" s="100"/>
      <c r="W83" s="99"/>
      <c r="X83" s="100"/>
      <c r="Y83" s="99"/>
      <c r="Z83" s="100"/>
      <c r="AA83" s="99"/>
      <c r="AB83" s="24">
        <v>2070000</v>
      </c>
      <c r="AC83" s="24"/>
      <c r="AD83" s="24">
        <f>AB83+AC83</f>
        <v>2070000</v>
      </c>
    </row>
    <row r="84" spans="1:30" ht="15.75">
      <c r="A84" s="27" t="s">
        <v>98</v>
      </c>
      <c r="B84" s="20"/>
      <c r="C84" s="19" t="s">
        <v>99</v>
      </c>
      <c r="D84" s="19"/>
      <c r="E84" s="19"/>
      <c r="F84" s="27" t="s">
        <v>100</v>
      </c>
      <c r="G84" s="19"/>
      <c r="H84" s="20"/>
      <c r="I84" s="65"/>
      <c r="J84" s="66"/>
      <c r="K84" s="61"/>
      <c r="L84" s="60"/>
      <c r="M84" s="63"/>
      <c r="N84" s="66"/>
      <c r="O84" s="61"/>
      <c r="P84" s="22"/>
      <c r="Q84" s="22"/>
      <c r="R84" s="53"/>
      <c r="S84" s="63"/>
      <c r="T84" s="63"/>
      <c r="U84" s="66"/>
      <c r="V84" s="100"/>
      <c r="W84" s="99"/>
      <c r="X84" s="100"/>
      <c r="Y84" s="99"/>
      <c r="Z84" s="100"/>
      <c r="AA84" s="99"/>
      <c r="AB84" s="112"/>
      <c r="AC84" s="112"/>
      <c r="AD84" s="112"/>
    </row>
    <row r="85" spans="1:30" ht="15.75">
      <c r="A85" s="27" t="s">
        <v>101</v>
      </c>
      <c r="B85" s="20"/>
      <c r="C85" s="19" t="s">
        <v>102</v>
      </c>
      <c r="D85" s="19"/>
      <c r="E85" s="19"/>
      <c r="F85" s="27"/>
      <c r="G85" s="19"/>
      <c r="H85" s="20"/>
      <c r="I85" s="65"/>
      <c r="J85" s="66"/>
      <c r="K85" s="61"/>
      <c r="L85" s="60"/>
      <c r="M85" s="63"/>
      <c r="N85" s="66"/>
      <c r="O85" s="61"/>
      <c r="P85" s="22"/>
      <c r="Q85" s="22"/>
      <c r="R85" s="53"/>
      <c r="S85" s="63"/>
      <c r="T85" s="63"/>
      <c r="U85" s="66"/>
      <c r="V85" s="100"/>
      <c r="W85" s="99"/>
      <c r="X85" s="100"/>
      <c r="Y85" s="99"/>
      <c r="Z85" s="100"/>
      <c r="AA85" s="99"/>
      <c r="AB85" s="112"/>
      <c r="AC85" s="112"/>
      <c r="AD85" s="112"/>
    </row>
    <row r="86" spans="1:30" ht="15.75">
      <c r="A86" s="27" t="s">
        <v>103</v>
      </c>
      <c r="B86" s="20"/>
      <c r="C86" s="19"/>
      <c r="D86" s="19"/>
      <c r="E86" s="19"/>
      <c r="F86" s="27"/>
      <c r="G86" s="19"/>
      <c r="H86" s="20"/>
      <c r="I86" s="65"/>
      <c r="J86" s="66"/>
      <c r="K86" s="61"/>
      <c r="L86" s="60"/>
      <c r="M86" s="63"/>
      <c r="N86" s="66"/>
      <c r="O86" s="61"/>
      <c r="P86" s="22"/>
      <c r="Q86" s="22"/>
      <c r="R86" s="53"/>
      <c r="S86" s="63"/>
      <c r="T86" s="63"/>
      <c r="U86" s="66"/>
      <c r="V86" s="100"/>
      <c r="W86" s="99"/>
      <c r="X86" s="100"/>
      <c r="Y86" s="99"/>
      <c r="Z86" s="100"/>
      <c r="AA86" s="99"/>
      <c r="AB86" s="112"/>
      <c r="AC86" s="112"/>
      <c r="AD86" s="112"/>
    </row>
    <row r="87" spans="1:30" ht="15">
      <c r="A87" s="27" t="s">
        <v>104</v>
      </c>
      <c r="B87" s="20"/>
      <c r="C87" s="813">
        <v>75622</v>
      </c>
      <c r="D87" s="813"/>
      <c r="E87" s="813"/>
      <c r="F87" s="84" t="s">
        <v>105</v>
      </c>
      <c r="G87" s="19"/>
      <c r="H87" s="20"/>
      <c r="I87" s="17"/>
      <c r="J87" s="46"/>
      <c r="K87" s="23"/>
      <c r="L87" s="46"/>
      <c r="M87" s="26"/>
      <c r="N87" s="46"/>
      <c r="O87" s="94"/>
      <c r="P87" s="22"/>
      <c r="Q87" s="22"/>
      <c r="R87" s="53"/>
      <c r="S87" s="22"/>
      <c r="T87" s="26"/>
      <c r="U87" s="46"/>
      <c r="V87" s="24">
        <v>1003864</v>
      </c>
      <c r="W87" s="70"/>
      <c r="X87" s="26">
        <f>V87+W87</f>
        <v>1003864</v>
      </c>
      <c r="Y87" s="70"/>
      <c r="Z87" s="26">
        <f>X87+Y87</f>
        <v>1003864</v>
      </c>
      <c r="AA87" s="70"/>
      <c r="AB87" s="29">
        <v>12300000</v>
      </c>
      <c r="AC87" s="29"/>
      <c r="AD87" s="29">
        <f>AB87+AC87</f>
        <v>12300000</v>
      </c>
    </row>
    <row r="88" spans="1:30" ht="15">
      <c r="A88" s="27" t="s">
        <v>106</v>
      </c>
      <c r="B88" s="20"/>
      <c r="C88" s="19" t="s">
        <v>107</v>
      </c>
      <c r="D88" s="19"/>
      <c r="E88" s="19"/>
      <c r="F88" s="27" t="s">
        <v>108</v>
      </c>
      <c r="G88" s="19"/>
      <c r="H88" s="20"/>
      <c r="I88" s="95" t="s">
        <v>109</v>
      </c>
      <c r="J88" s="25">
        <v>-55083</v>
      </c>
      <c r="K88" s="32">
        <v>967964</v>
      </c>
      <c r="L88" s="19"/>
      <c r="M88" s="29">
        <f>K88+L88</f>
        <v>967964</v>
      </c>
      <c r="N88" s="19"/>
      <c r="O88" s="30">
        <f>M88+N88</f>
        <v>967964</v>
      </c>
      <c r="P88" s="29">
        <v>345765</v>
      </c>
      <c r="Q88" s="27"/>
      <c r="R88" s="31">
        <f>P88/O88</f>
        <v>0.35720853254873114</v>
      </c>
      <c r="S88" s="21"/>
      <c r="T88" s="29">
        <f>O88+S88</f>
        <v>967964</v>
      </c>
      <c r="U88" s="19"/>
      <c r="V88" s="32"/>
      <c r="W88" s="25"/>
      <c r="X88" s="29"/>
      <c r="Y88" s="25"/>
      <c r="Z88" s="29"/>
      <c r="AA88" s="25"/>
      <c r="AB88" s="21"/>
      <c r="AC88" s="21"/>
      <c r="AD88" s="21"/>
    </row>
    <row r="89" spans="1:30" ht="15">
      <c r="A89" s="27" t="s">
        <v>110</v>
      </c>
      <c r="B89" s="20"/>
      <c r="C89" s="19" t="s">
        <v>111</v>
      </c>
      <c r="D89" s="19"/>
      <c r="E89" s="19"/>
      <c r="F89" s="27" t="s">
        <v>112</v>
      </c>
      <c r="G89" s="19"/>
      <c r="H89" s="20"/>
      <c r="I89" s="95"/>
      <c r="J89" s="19"/>
      <c r="K89" s="28"/>
      <c r="L89" s="19"/>
      <c r="M89" s="29"/>
      <c r="N89" s="19"/>
      <c r="O89" s="30"/>
      <c r="P89" s="21"/>
      <c r="Q89" s="21"/>
      <c r="R89" s="31"/>
      <c r="S89" s="21"/>
      <c r="T89" s="29"/>
      <c r="U89" s="19"/>
      <c r="V89" s="32"/>
      <c r="W89" s="25"/>
      <c r="X89" s="29"/>
      <c r="Y89" s="25"/>
      <c r="Z89" s="29"/>
      <c r="AA89" s="25"/>
      <c r="AB89" s="21"/>
      <c r="AC89" s="21"/>
      <c r="AD89" s="21"/>
    </row>
    <row r="90" spans="1:30" ht="15">
      <c r="A90" s="27"/>
      <c r="B90" s="20"/>
      <c r="C90" s="19" t="s">
        <v>113</v>
      </c>
      <c r="D90" s="19"/>
      <c r="E90" s="19"/>
      <c r="F90" s="27"/>
      <c r="G90" s="19"/>
      <c r="H90" s="20"/>
      <c r="I90" s="95"/>
      <c r="J90" s="19"/>
      <c r="K90" s="28"/>
      <c r="L90" s="19"/>
      <c r="M90" s="29"/>
      <c r="N90" s="19"/>
      <c r="O90" s="30"/>
      <c r="P90" s="21"/>
      <c r="Q90" s="21"/>
      <c r="R90" s="31"/>
      <c r="S90" s="21"/>
      <c r="T90" s="29"/>
      <c r="U90" s="19"/>
      <c r="V90" s="32"/>
      <c r="W90" s="25"/>
      <c r="X90" s="29"/>
      <c r="Y90" s="25"/>
      <c r="Z90" s="29"/>
      <c r="AA90" s="25"/>
      <c r="AB90" s="21"/>
      <c r="AC90" s="21"/>
      <c r="AD90" s="21"/>
    </row>
    <row r="91" spans="1:30" ht="15">
      <c r="A91" s="27"/>
      <c r="B91" s="20"/>
      <c r="C91" s="19" t="s">
        <v>114</v>
      </c>
      <c r="D91" s="19"/>
      <c r="E91" s="19"/>
      <c r="F91" s="84" t="s">
        <v>115</v>
      </c>
      <c r="G91" s="19"/>
      <c r="H91" s="20"/>
      <c r="I91" s="95"/>
      <c r="J91" s="19"/>
      <c r="K91" s="28"/>
      <c r="L91" s="19"/>
      <c r="M91" s="29"/>
      <c r="N91" s="19"/>
      <c r="O91" s="30"/>
      <c r="P91" s="21"/>
      <c r="Q91" s="21"/>
      <c r="R91" s="31"/>
      <c r="S91" s="21"/>
      <c r="T91" s="29"/>
      <c r="U91" s="19"/>
      <c r="V91" s="32"/>
      <c r="W91" s="25"/>
      <c r="X91" s="29"/>
      <c r="Y91" s="25"/>
      <c r="Z91" s="29"/>
      <c r="AA91" s="25"/>
      <c r="AB91" s="29">
        <v>700000</v>
      </c>
      <c r="AC91" s="29"/>
      <c r="AD91" s="29">
        <f>AB91+AC91</f>
        <v>700000</v>
      </c>
    </row>
    <row r="92" spans="1:30" ht="15">
      <c r="A92" s="27"/>
      <c r="B92" s="20"/>
      <c r="C92" s="19"/>
      <c r="D92" s="19"/>
      <c r="E92" s="19"/>
      <c r="F92" s="84" t="s">
        <v>116</v>
      </c>
      <c r="G92" s="19"/>
      <c r="H92" s="20"/>
      <c r="I92" s="95"/>
      <c r="J92" s="19"/>
      <c r="K92" s="28"/>
      <c r="L92" s="19"/>
      <c r="M92" s="29"/>
      <c r="N92" s="19"/>
      <c r="O92" s="30"/>
      <c r="P92" s="21"/>
      <c r="Q92" s="21"/>
      <c r="R92" s="31"/>
      <c r="S92" s="21"/>
      <c r="T92" s="29"/>
      <c r="U92" s="19"/>
      <c r="V92" s="32"/>
      <c r="W92" s="25"/>
      <c r="X92" s="29"/>
      <c r="Y92" s="25"/>
      <c r="Z92" s="29"/>
      <c r="AA92" s="25"/>
      <c r="AB92" s="21"/>
      <c r="AC92" s="21"/>
      <c r="AD92" s="21"/>
    </row>
    <row r="93" spans="1:30" ht="15">
      <c r="A93" s="27"/>
      <c r="B93" s="20"/>
      <c r="C93" s="19"/>
      <c r="D93" s="19"/>
      <c r="E93" s="19"/>
      <c r="F93" s="27" t="s">
        <v>117</v>
      </c>
      <c r="G93" s="19"/>
      <c r="H93" s="20"/>
      <c r="I93" s="95"/>
      <c r="J93" s="19"/>
      <c r="K93" s="28"/>
      <c r="L93" s="19"/>
      <c r="M93" s="29"/>
      <c r="N93" s="19"/>
      <c r="O93" s="30"/>
      <c r="P93" s="21"/>
      <c r="Q93" s="21"/>
      <c r="R93" s="31"/>
      <c r="S93" s="21"/>
      <c r="T93" s="29"/>
      <c r="U93" s="19"/>
      <c r="V93" s="32"/>
      <c r="W93" s="25"/>
      <c r="X93" s="29"/>
      <c r="Y93" s="25"/>
      <c r="Z93" s="29"/>
      <c r="AA93" s="25"/>
      <c r="AB93" s="21"/>
      <c r="AC93" s="21"/>
      <c r="AD93" s="21"/>
    </row>
    <row r="94" spans="1:30" ht="15">
      <c r="A94" s="27"/>
      <c r="B94" s="20"/>
      <c r="C94" s="19"/>
      <c r="D94" s="19"/>
      <c r="E94" s="19"/>
      <c r="F94" s="27"/>
      <c r="G94" s="19"/>
      <c r="H94" s="20"/>
      <c r="AB94" s="21"/>
      <c r="AC94" s="21"/>
      <c r="AD94" s="21"/>
    </row>
    <row r="95" spans="1:30" ht="15">
      <c r="A95" s="27"/>
      <c r="B95" s="20"/>
      <c r="C95" s="55"/>
      <c r="D95" s="55"/>
      <c r="E95" s="55"/>
      <c r="F95" s="89"/>
      <c r="G95" s="55"/>
      <c r="H95" s="56"/>
      <c r="I95" s="95"/>
      <c r="J95" s="19"/>
      <c r="K95" s="28"/>
      <c r="L95" s="19"/>
      <c r="M95" s="29"/>
      <c r="N95" s="19"/>
      <c r="O95" s="30"/>
      <c r="P95" s="21"/>
      <c r="Q95" s="21"/>
      <c r="R95" s="31"/>
      <c r="S95" s="21"/>
      <c r="T95" s="29"/>
      <c r="U95" s="19"/>
      <c r="V95" s="32"/>
      <c r="W95" s="25"/>
      <c r="X95" s="29"/>
      <c r="Y95" s="25"/>
      <c r="Z95" s="29"/>
      <c r="AA95" s="25"/>
      <c r="AB95" s="86"/>
      <c r="AC95" s="86"/>
      <c r="AD95" s="86"/>
    </row>
    <row r="96" spans="1:30" ht="15.75">
      <c r="A96" s="34" t="s">
        <v>118</v>
      </c>
      <c r="B96" s="35"/>
      <c r="C96" s="55"/>
      <c r="D96" s="55"/>
      <c r="E96" s="55"/>
      <c r="F96" s="89"/>
      <c r="G96" s="55"/>
      <c r="H96" s="56"/>
      <c r="I96" s="38" t="s">
        <v>109</v>
      </c>
      <c r="J96" s="41">
        <v>-55083</v>
      </c>
      <c r="K96" s="45">
        <v>967964</v>
      </c>
      <c r="L96" s="34"/>
      <c r="M96" s="41">
        <f>K96+L96</f>
        <v>967964</v>
      </c>
      <c r="N96" s="39"/>
      <c r="O96" s="41">
        <f>M96+N96</f>
        <v>967964</v>
      </c>
      <c r="P96" s="42">
        <f>SUM(P87:P95)</f>
        <v>345765</v>
      </c>
      <c r="Q96" s="42"/>
      <c r="R96" s="43">
        <f>P96/O96</f>
        <v>0.35720853254873114</v>
      </c>
      <c r="S96" s="39"/>
      <c r="T96" s="81">
        <f>O96+S96</f>
        <v>967964</v>
      </c>
      <c r="U96" s="34"/>
      <c r="V96" s="44">
        <f>V87</f>
        <v>1003864</v>
      </c>
      <c r="W96" s="45"/>
      <c r="X96" s="44">
        <f>X87</f>
        <v>1003864</v>
      </c>
      <c r="Y96" s="44"/>
      <c r="Z96" s="44">
        <f>Z87</f>
        <v>1003864</v>
      </c>
      <c r="AA96" s="45"/>
      <c r="AB96" s="113">
        <f>SUM(AB83:AB95)</f>
        <v>15070000</v>
      </c>
      <c r="AC96" s="113"/>
      <c r="AD96" s="113">
        <f>SUM(AD83:AD95)</f>
        <v>15070000</v>
      </c>
    </row>
    <row r="97" spans="1:30" ht="15">
      <c r="A97" s="27">
        <v>758</v>
      </c>
      <c r="B97" s="20"/>
      <c r="C97" s="836">
        <v>75801</v>
      </c>
      <c r="D97" s="836"/>
      <c r="E97" s="836"/>
      <c r="F97" s="64">
        <v>2920</v>
      </c>
      <c r="G97" s="46"/>
      <c r="H97" s="17"/>
      <c r="I97" s="103"/>
      <c r="J97" s="22"/>
      <c r="K97" s="23"/>
      <c r="L97" s="19"/>
      <c r="M97" s="26"/>
      <c r="N97" s="22"/>
      <c r="O97" s="94"/>
      <c r="P97" s="21"/>
      <c r="Q97" s="21"/>
      <c r="R97" s="53"/>
      <c r="S97" s="21"/>
      <c r="T97" s="29"/>
      <c r="U97" s="19"/>
      <c r="V97" s="32">
        <v>9985107</v>
      </c>
      <c r="W97" s="25"/>
      <c r="X97" s="29">
        <f>V97+W97</f>
        <v>9985107</v>
      </c>
      <c r="Y97" s="25"/>
      <c r="Z97" s="26">
        <f>X97+Y97</f>
        <v>9985107</v>
      </c>
      <c r="AA97" s="25">
        <v>53783</v>
      </c>
      <c r="AB97" s="29">
        <v>15013248</v>
      </c>
      <c r="AC97" s="29">
        <v>-752268</v>
      </c>
      <c r="AD97" s="29">
        <f>AB97+AC97</f>
        <v>14260980</v>
      </c>
    </row>
    <row r="98" spans="1:30" ht="15">
      <c r="A98" s="27" t="s">
        <v>119</v>
      </c>
      <c r="B98" s="20"/>
      <c r="C98" s="19" t="s">
        <v>120</v>
      </c>
      <c r="D98" s="19"/>
      <c r="E98" s="19"/>
      <c r="F98" s="27" t="s">
        <v>191</v>
      </c>
      <c r="G98" s="19"/>
      <c r="H98" s="20"/>
      <c r="I98" s="103" t="s">
        <v>121</v>
      </c>
      <c r="J98" s="29">
        <v>2095599</v>
      </c>
      <c r="K98" s="32">
        <v>12179860</v>
      </c>
      <c r="L98" s="19"/>
      <c r="M98" s="29">
        <f>K98+L98</f>
        <v>12179860</v>
      </c>
      <c r="N98" s="29">
        <v>1840</v>
      </c>
      <c r="O98" s="30">
        <f>M98+N98</f>
        <v>12181700</v>
      </c>
      <c r="P98" s="29">
        <v>7497136</v>
      </c>
      <c r="Q98" s="27"/>
      <c r="R98" s="31">
        <f>P98/O98</f>
        <v>0.6154425080243315</v>
      </c>
      <c r="S98" s="54"/>
      <c r="T98" s="29">
        <f>O98+S98</f>
        <v>12181700</v>
      </c>
      <c r="U98" s="31"/>
      <c r="V98" s="32"/>
      <c r="W98" s="25"/>
      <c r="X98" s="29"/>
      <c r="Y98" s="25"/>
      <c r="Z98" s="29"/>
      <c r="AA98" s="25"/>
      <c r="AB98" s="21"/>
      <c r="AC98" s="21"/>
      <c r="AD98" s="21"/>
    </row>
    <row r="99" spans="1:30" ht="15">
      <c r="A99" s="27"/>
      <c r="B99" s="20"/>
      <c r="C99" s="19" t="s">
        <v>122</v>
      </c>
      <c r="D99" s="19"/>
      <c r="E99" s="19"/>
      <c r="F99" s="27" t="s">
        <v>190</v>
      </c>
      <c r="G99" s="19"/>
      <c r="H99" s="20"/>
      <c r="I99" s="103"/>
      <c r="J99" s="21"/>
      <c r="K99" s="28"/>
      <c r="L99" s="19"/>
      <c r="M99" s="29"/>
      <c r="N99" s="21"/>
      <c r="O99" s="30"/>
      <c r="P99" s="21"/>
      <c r="Q99" s="21"/>
      <c r="R99" s="31"/>
      <c r="S99" s="21"/>
      <c r="T99" s="29"/>
      <c r="U99" s="19"/>
      <c r="V99" s="32"/>
      <c r="W99" s="25"/>
      <c r="X99" s="29"/>
      <c r="Y99" s="25"/>
      <c r="Z99" s="29"/>
      <c r="AA99" s="25"/>
      <c r="AB99" s="21"/>
      <c r="AC99" s="21"/>
      <c r="AD99" s="21"/>
    </row>
    <row r="100" spans="1:30" ht="15">
      <c r="A100" s="27"/>
      <c r="B100" s="20"/>
      <c r="C100" s="19" t="s">
        <v>123</v>
      </c>
      <c r="D100" s="19"/>
      <c r="E100" s="19"/>
      <c r="F100" s="27"/>
      <c r="G100" s="19"/>
      <c r="H100" s="20"/>
      <c r="I100" s="103"/>
      <c r="J100" s="21"/>
      <c r="K100" s="28"/>
      <c r="L100" s="19"/>
      <c r="M100" s="29"/>
      <c r="N100" s="21"/>
      <c r="O100" s="30"/>
      <c r="P100" s="21"/>
      <c r="Q100" s="21"/>
      <c r="R100" s="31"/>
      <c r="S100" s="21"/>
      <c r="T100" s="29"/>
      <c r="U100" s="19"/>
      <c r="V100" s="32"/>
      <c r="W100" s="25"/>
      <c r="X100" s="29"/>
      <c r="Y100" s="25"/>
      <c r="Z100" s="29"/>
      <c r="AA100" s="25"/>
      <c r="AB100" s="21"/>
      <c r="AC100" s="21"/>
      <c r="AD100" s="21"/>
    </row>
    <row r="101" spans="1:30" ht="15">
      <c r="A101" s="27"/>
      <c r="B101" s="20"/>
      <c r="C101" s="813" t="s">
        <v>124</v>
      </c>
      <c r="D101" s="813"/>
      <c r="E101" s="814"/>
      <c r="F101" s="85" t="s">
        <v>125</v>
      </c>
      <c r="G101" s="114"/>
      <c r="H101" s="20"/>
      <c r="I101" s="103"/>
      <c r="J101" s="21"/>
      <c r="K101" s="28"/>
      <c r="L101" s="19"/>
      <c r="M101" s="29"/>
      <c r="N101" s="21"/>
      <c r="O101" s="30"/>
      <c r="P101" s="21"/>
      <c r="Q101" s="21"/>
      <c r="R101" s="31"/>
      <c r="S101" s="21"/>
      <c r="T101" s="29"/>
      <c r="U101" s="19"/>
      <c r="V101" s="32">
        <v>200000</v>
      </c>
      <c r="W101" s="25"/>
      <c r="X101" s="29">
        <f>V101+W101</f>
        <v>200000</v>
      </c>
      <c r="Y101" s="25"/>
      <c r="Z101" s="29">
        <f>X101+Y101</f>
        <v>200000</v>
      </c>
      <c r="AA101" s="25"/>
      <c r="AB101" s="29">
        <v>80000</v>
      </c>
      <c r="AC101" s="29"/>
      <c r="AD101" s="29">
        <f>AB101+AC101</f>
        <v>80000</v>
      </c>
    </row>
    <row r="102" spans="1:30" ht="15">
      <c r="A102" s="27"/>
      <c r="B102" s="20"/>
      <c r="C102" s="19" t="s">
        <v>126</v>
      </c>
      <c r="D102" s="82"/>
      <c r="E102" s="82"/>
      <c r="F102" s="27" t="s">
        <v>127</v>
      </c>
      <c r="G102" s="19"/>
      <c r="H102" s="20"/>
      <c r="I102" s="103" t="s">
        <v>128</v>
      </c>
      <c r="J102" s="86"/>
      <c r="K102" s="92">
        <v>200000</v>
      </c>
      <c r="L102" s="19"/>
      <c r="M102" s="29">
        <f>K102+L102</f>
        <v>200000</v>
      </c>
      <c r="N102" s="21"/>
      <c r="O102" s="30">
        <f>M102+N102</f>
        <v>200000</v>
      </c>
      <c r="P102" s="29">
        <v>74185</v>
      </c>
      <c r="Q102" s="21"/>
      <c r="R102" s="31">
        <f>P102/O102</f>
        <v>0.370925</v>
      </c>
      <c r="S102" s="21"/>
      <c r="T102" s="29">
        <f>O102+S102</f>
        <v>200000</v>
      </c>
      <c r="U102" s="19"/>
      <c r="V102" s="32"/>
      <c r="W102" s="25"/>
      <c r="X102" s="29"/>
      <c r="Y102" s="25"/>
      <c r="Z102" s="33"/>
      <c r="AA102" s="25"/>
      <c r="AB102" s="21"/>
      <c r="AC102" s="21"/>
      <c r="AD102" s="21"/>
    </row>
    <row r="103" spans="1:30" ht="15">
      <c r="A103" s="27"/>
      <c r="B103" s="20"/>
      <c r="C103" s="19"/>
      <c r="D103" s="82"/>
      <c r="E103" s="82"/>
      <c r="F103" s="27"/>
      <c r="G103" s="19"/>
      <c r="H103" s="20"/>
      <c r="I103" s="103"/>
      <c r="J103" s="86"/>
      <c r="K103" s="125"/>
      <c r="L103" s="19"/>
      <c r="M103" s="30"/>
      <c r="N103" s="21"/>
      <c r="O103" s="30"/>
      <c r="P103" s="29"/>
      <c r="Q103" s="21"/>
      <c r="R103" s="31"/>
      <c r="S103" s="21"/>
      <c r="T103" s="29"/>
      <c r="U103" s="19"/>
      <c r="V103" s="32"/>
      <c r="W103" s="25"/>
      <c r="X103" s="29"/>
      <c r="Y103" s="25"/>
      <c r="Z103" s="33"/>
      <c r="AA103" s="25"/>
      <c r="AB103" s="21"/>
      <c r="AC103" s="21"/>
      <c r="AD103" s="21"/>
    </row>
    <row r="104" spans="1:30" ht="15">
      <c r="A104" s="27"/>
      <c r="B104" s="20"/>
      <c r="C104" s="839">
        <v>75832</v>
      </c>
      <c r="D104" s="841"/>
      <c r="E104" s="842"/>
      <c r="F104" s="18">
        <v>2920</v>
      </c>
      <c r="G104" s="19"/>
      <c r="H104" s="20"/>
      <c r="I104" s="103"/>
      <c r="J104" s="86"/>
      <c r="K104" s="125"/>
      <c r="L104" s="19"/>
      <c r="M104" s="30"/>
      <c r="N104" s="21"/>
      <c r="O104" s="30"/>
      <c r="P104" s="29"/>
      <c r="Q104" s="21"/>
      <c r="R104" s="31"/>
      <c r="S104" s="21"/>
      <c r="T104" s="29"/>
      <c r="U104" s="19"/>
      <c r="V104" s="32"/>
      <c r="W104" s="25"/>
      <c r="X104" s="29"/>
      <c r="Y104" s="25"/>
      <c r="Z104" s="33"/>
      <c r="AA104" s="25"/>
      <c r="AB104" s="29">
        <v>465919</v>
      </c>
      <c r="AC104" s="29">
        <v>805</v>
      </c>
      <c r="AD104" s="29">
        <f>AB104+AC104</f>
        <v>466724</v>
      </c>
    </row>
    <row r="105" spans="1:30" ht="15">
      <c r="A105" s="27"/>
      <c r="B105" s="20"/>
      <c r="C105" s="845" t="s">
        <v>176</v>
      </c>
      <c r="D105" s="815"/>
      <c r="E105" s="811"/>
      <c r="F105" s="845" t="s">
        <v>189</v>
      </c>
      <c r="G105" s="815"/>
      <c r="H105" s="811"/>
      <c r="I105" s="103"/>
      <c r="J105" s="86"/>
      <c r="K105" s="125"/>
      <c r="L105" s="19"/>
      <c r="M105" s="30"/>
      <c r="N105" s="21"/>
      <c r="O105" s="30"/>
      <c r="P105" s="29"/>
      <c r="Q105" s="21"/>
      <c r="R105" s="31"/>
      <c r="S105" s="21"/>
      <c r="T105" s="29"/>
      <c r="U105" s="19"/>
      <c r="V105" s="32"/>
      <c r="W105" s="25"/>
      <c r="X105" s="29"/>
      <c r="Y105" s="25"/>
      <c r="Z105" s="33"/>
      <c r="AA105" s="25"/>
      <c r="AB105" s="21"/>
      <c r="AC105" s="21"/>
      <c r="AD105" s="21"/>
    </row>
    <row r="106" spans="1:30" ht="15">
      <c r="A106" s="27"/>
      <c r="B106" s="20"/>
      <c r="C106" s="786" t="s">
        <v>177</v>
      </c>
      <c r="D106" s="787"/>
      <c r="E106" s="761"/>
      <c r="F106" s="762" t="s">
        <v>190</v>
      </c>
      <c r="G106" s="763"/>
      <c r="H106" s="732"/>
      <c r="I106" s="103"/>
      <c r="J106" s="86"/>
      <c r="K106" s="125"/>
      <c r="L106" s="19"/>
      <c r="M106" s="30"/>
      <c r="N106" s="21"/>
      <c r="O106" s="30"/>
      <c r="P106" s="29"/>
      <c r="Q106" s="21"/>
      <c r="R106" s="31"/>
      <c r="S106" s="21"/>
      <c r="T106" s="29"/>
      <c r="U106" s="19"/>
      <c r="V106" s="32"/>
      <c r="W106" s="25"/>
      <c r="X106" s="29"/>
      <c r="Y106" s="25"/>
      <c r="Z106" s="33"/>
      <c r="AA106" s="25"/>
      <c r="AB106" s="21"/>
      <c r="AC106" s="21"/>
      <c r="AD106" s="21"/>
    </row>
    <row r="107" spans="1:30" ht="15.75">
      <c r="A107" s="34" t="s">
        <v>129</v>
      </c>
      <c r="B107" s="35"/>
      <c r="C107" s="46"/>
      <c r="D107" s="46"/>
      <c r="E107" s="46"/>
      <c r="F107" s="16"/>
      <c r="G107" s="46"/>
      <c r="H107" s="17"/>
      <c r="I107" s="40" t="s">
        <v>130</v>
      </c>
      <c r="J107" s="81" t="e">
        <f>J98+#REF!+#REF!+J102</f>
        <v>#REF!</v>
      </c>
      <c r="K107" s="41" t="e">
        <f>K98+#REF!+#REF!+K102</f>
        <v>#REF!</v>
      </c>
      <c r="L107" s="34"/>
      <c r="M107" s="41" t="e">
        <f>K107+L107</f>
        <v>#REF!</v>
      </c>
      <c r="N107" s="81">
        <f>SUM(N98:N102)</f>
        <v>1840</v>
      </c>
      <c r="O107" s="41" t="e">
        <f>M107+N107</f>
        <v>#REF!</v>
      </c>
      <c r="P107" s="42">
        <f>SUM(P97:P102)</f>
        <v>7571321</v>
      </c>
      <c r="Q107" s="42"/>
      <c r="R107" s="43" t="e">
        <f>P107/O107</f>
        <v>#REF!</v>
      </c>
      <c r="S107" s="39"/>
      <c r="T107" s="81" t="e">
        <f>O107+S107</f>
        <v>#REF!</v>
      </c>
      <c r="U107" s="34"/>
      <c r="V107" s="44">
        <f>SUM(V97:V101)</f>
        <v>10185107</v>
      </c>
      <c r="W107" s="45"/>
      <c r="X107" s="44">
        <f>SUM(X97:X101)</f>
        <v>10185107</v>
      </c>
      <c r="Y107" s="44"/>
      <c r="Z107" s="44">
        <f>SUM(Z97:Z101)</f>
        <v>10185107</v>
      </c>
      <c r="AA107" s="45">
        <f>SUM(AA97:AA101)</f>
        <v>53783</v>
      </c>
      <c r="AB107" s="44">
        <f>SUM(AB97:AB104)</f>
        <v>15559167</v>
      </c>
      <c r="AC107" s="44">
        <f>SUM(AC97:AC104)</f>
        <v>-751463</v>
      </c>
      <c r="AD107" s="44">
        <f>SUM(AD97:AD106)</f>
        <v>14807704</v>
      </c>
    </row>
    <row r="108" spans="1:30" ht="15">
      <c r="A108" s="115">
        <v>801</v>
      </c>
      <c r="B108" s="46"/>
      <c r="C108" s="835">
        <v>80113</v>
      </c>
      <c r="D108" s="836"/>
      <c r="E108" s="836"/>
      <c r="F108" s="124" t="s">
        <v>150</v>
      </c>
      <c r="G108" s="46"/>
      <c r="H108" s="17"/>
      <c r="I108" s="103"/>
      <c r="J108" s="25"/>
      <c r="K108" s="25"/>
      <c r="L108" s="19"/>
      <c r="M108" s="25"/>
      <c r="N108" s="25"/>
      <c r="O108" s="25"/>
      <c r="P108" s="19"/>
      <c r="Q108" s="19"/>
      <c r="R108" s="31"/>
      <c r="S108" s="19"/>
      <c r="T108" s="25"/>
      <c r="U108" s="19"/>
      <c r="V108" s="74"/>
      <c r="W108" s="74"/>
      <c r="X108" s="74"/>
      <c r="Y108" s="74"/>
      <c r="Z108" s="74"/>
      <c r="AA108" s="74"/>
      <c r="AB108" s="24">
        <v>60000</v>
      </c>
      <c r="AC108" s="24"/>
      <c r="AD108" s="24">
        <f>AB108+AC108</f>
        <v>60000</v>
      </c>
    </row>
    <row r="109" spans="1:30" ht="15">
      <c r="A109" s="27" t="s">
        <v>131</v>
      </c>
      <c r="B109" s="19"/>
      <c r="C109" s="27" t="s">
        <v>184</v>
      </c>
      <c r="D109" s="19"/>
      <c r="E109" s="19"/>
      <c r="F109" s="837" t="s">
        <v>180</v>
      </c>
      <c r="G109" s="838"/>
      <c r="H109" s="20"/>
      <c r="I109" s="103"/>
      <c r="J109" s="25"/>
      <c r="K109" s="25"/>
      <c r="L109" s="19"/>
      <c r="M109" s="25"/>
      <c r="N109" s="25"/>
      <c r="O109" s="25"/>
      <c r="P109" s="19"/>
      <c r="Q109" s="19"/>
      <c r="R109" s="31"/>
      <c r="S109" s="19"/>
      <c r="T109" s="25"/>
      <c r="U109" s="19"/>
      <c r="V109" s="74"/>
      <c r="W109" s="74"/>
      <c r="X109" s="74"/>
      <c r="Y109" s="74"/>
      <c r="Z109" s="74"/>
      <c r="AA109" s="74"/>
      <c r="AB109" s="32"/>
      <c r="AC109" s="32"/>
      <c r="AD109" s="32"/>
    </row>
    <row r="110" spans="1:30" ht="15">
      <c r="A110" s="27"/>
      <c r="B110" s="19"/>
      <c r="C110" s="27"/>
      <c r="D110" s="19"/>
      <c r="E110" s="19"/>
      <c r="F110" s="131"/>
      <c r="G110" s="139"/>
      <c r="H110" s="20"/>
      <c r="I110" s="103"/>
      <c r="J110" s="25"/>
      <c r="K110" s="25"/>
      <c r="L110" s="19"/>
      <c r="M110" s="25"/>
      <c r="N110" s="25"/>
      <c r="O110" s="25"/>
      <c r="P110" s="19"/>
      <c r="Q110" s="19"/>
      <c r="R110" s="31"/>
      <c r="S110" s="19"/>
      <c r="T110" s="25"/>
      <c r="U110" s="19"/>
      <c r="V110" s="74"/>
      <c r="W110" s="74"/>
      <c r="X110" s="74"/>
      <c r="Y110" s="74"/>
      <c r="Z110" s="74"/>
      <c r="AA110" s="74"/>
      <c r="AB110" s="32"/>
      <c r="AC110" s="32"/>
      <c r="AD110" s="32"/>
    </row>
    <row r="111" spans="1:30" ht="15">
      <c r="A111" s="27"/>
      <c r="B111" s="19"/>
      <c r="C111" s="839">
        <v>80120</v>
      </c>
      <c r="D111" s="840"/>
      <c r="E111" s="840"/>
      <c r="F111" s="18">
        <v>6300</v>
      </c>
      <c r="G111" s="139"/>
      <c r="H111" s="20"/>
      <c r="I111" s="103"/>
      <c r="J111" s="25"/>
      <c r="K111" s="25"/>
      <c r="L111" s="19"/>
      <c r="M111" s="25"/>
      <c r="N111" s="25"/>
      <c r="O111" s="25"/>
      <c r="P111" s="19"/>
      <c r="Q111" s="19"/>
      <c r="R111" s="31"/>
      <c r="S111" s="19"/>
      <c r="T111" s="25"/>
      <c r="U111" s="19"/>
      <c r="V111" s="74"/>
      <c r="W111" s="74"/>
      <c r="X111" s="74"/>
      <c r="Y111" s="74"/>
      <c r="Z111" s="74"/>
      <c r="AA111" s="74"/>
      <c r="AB111" s="32"/>
      <c r="AC111" s="32"/>
      <c r="AD111" s="32"/>
    </row>
    <row r="112" spans="1:30" ht="15">
      <c r="A112" s="27"/>
      <c r="B112" s="19"/>
      <c r="C112" s="837" t="s">
        <v>192</v>
      </c>
      <c r="D112" s="838"/>
      <c r="E112" s="838"/>
      <c r="F112" s="27" t="s">
        <v>39</v>
      </c>
      <c r="G112" s="19"/>
      <c r="H112" s="20"/>
      <c r="I112" s="103"/>
      <c r="J112" s="25"/>
      <c r="K112" s="25"/>
      <c r="L112" s="19"/>
      <c r="M112" s="25"/>
      <c r="N112" s="25"/>
      <c r="O112" s="25"/>
      <c r="P112" s="19"/>
      <c r="Q112" s="19"/>
      <c r="R112" s="31"/>
      <c r="S112" s="19"/>
      <c r="T112" s="25"/>
      <c r="U112" s="19"/>
      <c r="V112" s="74"/>
      <c r="W112" s="74"/>
      <c r="X112" s="74"/>
      <c r="Y112" s="74"/>
      <c r="Z112" s="74"/>
      <c r="AA112" s="74"/>
      <c r="AB112" s="32">
        <v>80000</v>
      </c>
      <c r="AC112" s="32"/>
      <c r="AD112" s="32">
        <f>AB112+AC112</f>
        <v>80000</v>
      </c>
    </row>
    <row r="113" spans="1:30" ht="15">
      <c r="A113" s="27"/>
      <c r="B113" s="19"/>
      <c r="C113" s="131"/>
      <c r="D113" s="139"/>
      <c r="E113" s="139"/>
      <c r="F113" s="27" t="s">
        <v>185</v>
      </c>
      <c r="G113" s="19"/>
      <c r="H113" s="20"/>
      <c r="I113" s="103"/>
      <c r="J113" s="25"/>
      <c r="K113" s="25"/>
      <c r="L113" s="19"/>
      <c r="M113" s="25"/>
      <c r="N113" s="25"/>
      <c r="O113" s="25"/>
      <c r="P113" s="19"/>
      <c r="Q113" s="19"/>
      <c r="R113" s="31"/>
      <c r="S113" s="19"/>
      <c r="T113" s="25"/>
      <c r="U113" s="19"/>
      <c r="V113" s="74"/>
      <c r="W113" s="74"/>
      <c r="X113" s="74"/>
      <c r="Y113" s="74"/>
      <c r="Z113" s="74"/>
      <c r="AA113" s="74"/>
      <c r="AB113" s="32"/>
      <c r="AC113" s="32"/>
      <c r="AD113" s="32"/>
    </row>
    <row r="114" spans="1:30" ht="15">
      <c r="A114" s="27"/>
      <c r="B114" s="19"/>
      <c r="C114" s="131"/>
      <c r="D114" s="139"/>
      <c r="E114" s="139"/>
      <c r="F114" s="27" t="s">
        <v>186</v>
      </c>
      <c r="G114" s="19"/>
      <c r="H114" s="20"/>
      <c r="I114" s="103"/>
      <c r="J114" s="25"/>
      <c r="K114" s="25"/>
      <c r="L114" s="19"/>
      <c r="M114" s="25"/>
      <c r="N114" s="25"/>
      <c r="O114" s="25"/>
      <c r="P114" s="19"/>
      <c r="Q114" s="19"/>
      <c r="R114" s="31"/>
      <c r="S114" s="19"/>
      <c r="T114" s="25"/>
      <c r="U114" s="19"/>
      <c r="V114" s="74"/>
      <c r="W114" s="74"/>
      <c r="X114" s="74"/>
      <c r="Y114" s="74"/>
      <c r="Z114" s="74"/>
      <c r="AA114" s="74"/>
      <c r="AB114" s="32"/>
      <c r="AC114" s="32"/>
      <c r="AD114" s="32"/>
    </row>
    <row r="115" spans="1:30" ht="15">
      <c r="A115" s="27"/>
      <c r="B115" s="19"/>
      <c r="C115" s="837"/>
      <c r="D115" s="838"/>
      <c r="E115" s="838"/>
      <c r="F115" s="27" t="s">
        <v>187</v>
      </c>
      <c r="G115" s="19"/>
      <c r="H115" s="20"/>
      <c r="I115" s="103"/>
      <c r="J115" s="25"/>
      <c r="K115" s="25"/>
      <c r="L115" s="19"/>
      <c r="M115" s="25"/>
      <c r="N115" s="25"/>
      <c r="O115" s="25"/>
      <c r="P115" s="19"/>
      <c r="Q115" s="19"/>
      <c r="R115" s="31"/>
      <c r="S115" s="19"/>
      <c r="T115" s="25"/>
      <c r="U115" s="19"/>
      <c r="V115" s="74"/>
      <c r="W115" s="74"/>
      <c r="X115" s="74"/>
      <c r="Y115" s="74"/>
      <c r="Z115" s="74"/>
      <c r="AA115" s="74"/>
      <c r="AB115" s="32"/>
      <c r="AC115" s="32"/>
      <c r="AD115" s="32"/>
    </row>
    <row r="116" spans="1:30" ht="15">
      <c r="A116" s="27"/>
      <c r="B116" s="19"/>
      <c r="C116" s="839">
        <v>80130</v>
      </c>
      <c r="D116" s="840"/>
      <c r="E116" s="840"/>
      <c r="F116" s="85" t="s">
        <v>150</v>
      </c>
      <c r="G116" s="19"/>
      <c r="H116" s="20"/>
      <c r="I116" s="103"/>
      <c r="J116" s="25"/>
      <c r="K116" s="25"/>
      <c r="L116" s="19"/>
      <c r="M116" s="25"/>
      <c r="N116" s="25"/>
      <c r="O116" s="25"/>
      <c r="P116" s="19"/>
      <c r="Q116" s="19"/>
      <c r="R116" s="31"/>
      <c r="S116" s="19"/>
      <c r="T116" s="25"/>
      <c r="U116" s="19"/>
      <c r="V116" s="74"/>
      <c r="W116" s="74"/>
      <c r="X116" s="74"/>
      <c r="Y116" s="74"/>
      <c r="Z116" s="74"/>
      <c r="AA116" s="74"/>
      <c r="AB116" s="32"/>
      <c r="AC116" s="32">
        <v>5040</v>
      </c>
      <c r="AD116" s="32">
        <f>AB116+AC116</f>
        <v>5040</v>
      </c>
    </row>
    <row r="117" spans="1:30" ht="15">
      <c r="A117" s="27"/>
      <c r="B117" s="19"/>
      <c r="C117" s="131" t="s">
        <v>200</v>
      </c>
      <c r="D117" s="139"/>
      <c r="E117" s="139"/>
      <c r="F117" s="837" t="s">
        <v>180</v>
      </c>
      <c r="G117" s="838"/>
      <c r="H117" s="20"/>
      <c r="I117" s="103"/>
      <c r="J117" s="25"/>
      <c r="K117" s="25"/>
      <c r="L117" s="19"/>
      <c r="M117" s="25"/>
      <c r="N117" s="25"/>
      <c r="O117" s="25"/>
      <c r="P117" s="19"/>
      <c r="Q117" s="19"/>
      <c r="R117" s="31"/>
      <c r="S117" s="19"/>
      <c r="T117" s="25"/>
      <c r="U117" s="19"/>
      <c r="V117" s="74"/>
      <c r="W117" s="74"/>
      <c r="X117" s="74"/>
      <c r="Y117" s="74"/>
      <c r="Z117" s="74"/>
      <c r="AA117" s="74"/>
      <c r="AB117" s="32"/>
      <c r="AC117" s="32"/>
      <c r="AD117" s="32"/>
    </row>
    <row r="118" spans="1:30" ht="15">
      <c r="A118" s="27"/>
      <c r="B118" s="19"/>
      <c r="C118" s="131"/>
      <c r="D118" s="139"/>
      <c r="E118" s="139"/>
      <c r="F118" s="27"/>
      <c r="G118" s="19"/>
      <c r="H118" s="20"/>
      <c r="I118" s="103"/>
      <c r="J118" s="25"/>
      <c r="K118" s="25"/>
      <c r="L118" s="19"/>
      <c r="M118" s="25"/>
      <c r="N118" s="25"/>
      <c r="O118" s="25"/>
      <c r="P118" s="19"/>
      <c r="Q118" s="19"/>
      <c r="R118" s="31"/>
      <c r="S118" s="19"/>
      <c r="T118" s="25"/>
      <c r="U118" s="19"/>
      <c r="V118" s="74"/>
      <c r="W118" s="74"/>
      <c r="X118" s="74"/>
      <c r="Y118" s="74"/>
      <c r="Z118" s="74"/>
      <c r="AA118" s="74"/>
      <c r="AB118" s="32"/>
      <c r="AC118" s="32"/>
      <c r="AD118" s="32"/>
    </row>
    <row r="119" spans="1:30" ht="15">
      <c r="A119" s="27"/>
      <c r="B119" s="19"/>
      <c r="C119" s="839">
        <v>80197</v>
      </c>
      <c r="D119" s="841"/>
      <c r="E119" s="842"/>
      <c r="F119" s="18">
        <v>2380</v>
      </c>
      <c r="G119" s="19"/>
      <c r="H119" s="20"/>
      <c r="I119" s="103"/>
      <c r="J119" s="25"/>
      <c r="K119" s="25"/>
      <c r="L119" s="19"/>
      <c r="M119" s="25"/>
      <c r="N119" s="25"/>
      <c r="O119" s="25"/>
      <c r="P119" s="19"/>
      <c r="Q119" s="19"/>
      <c r="R119" s="31"/>
      <c r="S119" s="19"/>
      <c r="T119" s="25"/>
      <c r="U119" s="19"/>
      <c r="V119" s="74"/>
      <c r="W119" s="74"/>
      <c r="X119" s="74"/>
      <c r="Y119" s="74"/>
      <c r="Z119" s="74"/>
      <c r="AA119" s="74"/>
      <c r="AB119" s="32"/>
      <c r="AC119" s="32">
        <v>14642</v>
      </c>
      <c r="AD119" s="32">
        <f>AB119+AC119</f>
        <v>14642</v>
      </c>
    </row>
    <row r="120" spans="1:30" ht="15">
      <c r="A120" s="27"/>
      <c r="B120" s="19"/>
      <c r="C120" s="131" t="s">
        <v>201</v>
      </c>
      <c r="D120" s="139"/>
      <c r="E120" s="139"/>
      <c r="F120" s="27" t="s">
        <v>202</v>
      </c>
      <c r="G120" s="19"/>
      <c r="H120" s="20"/>
      <c r="I120" s="103"/>
      <c r="J120" s="25"/>
      <c r="K120" s="25"/>
      <c r="L120" s="19"/>
      <c r="M120" s="25"/>
      <c r="N120" s="25"/>
      <c r="O120" s="25"/>
      <c r="P120" s="19"/>
      <c r="Q120" s="19"/>
      <c r="R120" s="31"/>
      <c r="S120" s="19"/>
      <c r="T120" s="25"/>
      <c r="U120" s="19"/>
      <c r="V120" s="74"/>
      <c r="W120" s="74"/>
      <c r="X120" s="74"/>
      <c r="Y120" s="74"/>
      <c r="Z120" s="74"/>
      <c r="AA120" s="74"/>
      <c r="AB120" s="32"/>
      <c r="AC120" s="32"/>
      <c r="AD120" s="32"/>
    </row>
    <row r="121" spans="1:30" ht="15">
      <c r="A121" s="27"/>
      <c r="B121" s="19"/>
      <c r="C121" s="137"/>
      <c r="D121" s="138"/>
      <c r="E121" s="138"/>
      <c r="F121" s="89" t="s">
        <v>203</v>
      </c>
      <c r="G121" s="55"/>
      <c r="H121" s="56"/>
      <c r="I121" s="103"/>
      <c r="J121" s="25"/>
      <c r="K121" s="25"/>
      <c r="L121" s="19"/>
      <c r="M121" s="25"/>
      <c r="N121" s="25"/>
      <c r="O121" s="25"/>
      <c r="P121" s="19"/>
      <c r="Q121" s="19"/>
      <c r="R121" s="31"/>
      <c r="S121" s="19"/>
      <c r="T121" s="25"/>
      <c r="U121" s="19"/>
      <c r="V121" s="74"/>
      <c r="W121" s="74"/>
      <c r="X121" s="74"/>
      <c r="Y121" s="74"/>
      <c r="Z121" s="74"/>
      <c r="AA121" s="74"/>
      <c r="AB121" s="32"/>
      <c r="AC121" s="32"/>
      <c r="AD121" s="32"/>
    </row>
    <row r="122" spans="1:30" ht="15.75">
      <c r="A122" s="34" t="s">
        <v>132</v>
      </c>
      <c r="B122" s="75"/>
      <c r="C122" s="120"/>
      <c r="D122" s="105"/>
      <c r="E122" s="140"/>
      <c r="F122" s="120"/>
      <c r="G122" s="105"/>
      <c r="H122" s="140"/>
      <c r="I122" s="77"/>
      <c r="J122" s="78"/>
      <c r="K122" s="78"/>
      <c r="L122" s="76"/>
      <c r="M122" s="78"/>
      <c r="N122" s="78"/>
      <c r="O122" s="78"/>
      <c r="P122" s="76"/>
      <c r="Q122" s="76"/>
      <c r="R122" s="79"/>
      <c r="S122" s="76"/>
      <c r="T122" s="78"/>
      <c r="U122" s="76"/>
      <c r="V122" s="80"/>
      <c r="W122" s="80"/>
      <c r="X122" s="80"/>
      <c r="Y122" s="80"/>
      <c r="Z122" s="80"/>
      <c r="AA122" s="80"/>
      <c r="AB122" s="44">
        <f>SUM(AB108:AB121)</f>
        <v>140000</v>
      </c>
      <c r="AC122" s="44">
        <f>SUM(AC108:AC121)</f>
        <v>19682</v>
      </c>
      <c r="AD122" s="44">
        <f>SUM(AD108:AD121)</f>
        <v>159682</v>
      </c>
    </row>
    <row r="123" spans="1:30" ht="15">
      <c r="A123" s="27">
        <v>851</v>
      </c>
      <c r="B123" s="20"/>
      <c r="C123" s="813" t="s">
        <v>133</v>
      </c>
      <c r="D123" s="813"/>
      <c r="E123" s="813"/>
      <c r="F123" s="18">
        <v>2110</v>
      </c>
      <c r="G123" s="19"/>
      <c r="H123" s="20"/>
      <c r="I123" s="103"/>
      <c r="J123" s="19"/>
      <c r="K123" s="103"/>
      <c r="L123" s="19"/>
      <c r="M123" s="25"/>
      <c r="N123" s="19"/>
      <c r="O123" s="25"/>
      <c r="P123" s="19"/>
      <c r="Q123" s="19"/>
      <c r="R123" s="31"/>
      <c r="S123" s="19"/>
      <c r="T123" s="25"/>
      <c r="U123" s="19"/>
      <c r="V123" s="32">
        <v>405670</v>
      </c>
      <c r="W123" s="25">
        <v>-63200</v>
      </c>
      <c r="X123" s="29">
        <f>V123+W123</f>
        <v>342470</v>
      </c>
      <c r="Y123" s="25"/>
      <c r="Z123" s="29">
        <f>X123+Y123</f>
        <v>342470</v>
      </c>
      <c r="AA123" s="25"/>
      <c r="AB123" s="29">
        <v>481000</v>
      </c>
      <c r="AC123" s="29"/>
      <c r="AD123" s="29">
        <f>AB123+AC123</f>
        <v>481000</v>
      </c>
    </row>
    <row r="124" spans="1:30" ht="15">
      <c r="A124" s="27" t="s">
        <v>134</v>
      </c>
      <c r="B124" s="20"/>
      <c r="C124" s="19" t="s">
        <v>135</v>
      </c>
      <c r="D124" s="19"/>
      <c r="E124" s="19"/>
      <c r="F124" s="27" t="s">
        <v>136</v>
      </c>
      <c r="G124" s="19"/>
      <c r="H124" s="20"/>
      <c r="I124" s="103" t="s">
        <v>137</v>
      </c>
      <c r="J124" s="25">
        <v>514000</v>
      </c>
      <c r="K124" s="74">
        <v>514000</v>
      </c>
      <c r="L124" s="19"/>
      <c r="M124" s="25">
        <f>K124+L124</f>
        <v>514000</v>
      </c>
      <c r="N124" s="25">
        <v>146600</v>
      </c>
      <c r="O124" s="25">
        <f>M124+N124</f>
        <v>660600</v>
      </c>
      <c r="P124" s="19"/>
      <c r="Q124" s="19"/>
      <c r="R124" s="31">
        <f>P130/O124</f>
        <v>0.6966379049349076</v>
      </c>
      <c r="S124" s="19"/>
      <c r="T124" s="25">
        <f>O124+S124</f>
        <v>660600</v>
      </c>
      <c r="U124" s="19"/>
      <c r="V124" s="32"/>
      <c r="W124" s="25"/>
      <c r="X124" s="29"/>
      <c r="Y124" s="25"/>
      <c r="Z124" s="29"/>
      <c r="AA124" s="25"/>
      <c r="AB124" s="21"/>
      <c r="AC124" s="21"/>
      <c r="AD124" s="21"/>
    </row>
    <row r="125" spans="1:30" ht="15">
      <c r="A125" s="27"/>
      <c r="B125" s="20"/>
      <c r="C125" s="19" t="s">
        <v>138</v>
      </c>
      <c r="D125" s="19"/>
      <c r="E125" s="19"/>
      <c r="F125" s="27" t="s">
        <v>30</v>
      </c>
      <c r="G125" s="19"/>
      <c r="H125" s="20"/>
      <c r="I125" s="103"/>
      <c r="J125" s="19"/>
      <c r="K125" s="103"/>
      <c r="L125" s="19"/>
      <c r="M125" s="25"/>
      <c r="N125" s="19"/>
      <c r="O125" s="25"/>
      <c r="P125" s="19"/>
      <c r="Q125" s="19"/>
      <c r="R125" s="31"/>
      <c r="S125" s="19"/>
      <c r="T125" s="25"/>
      <c r="U125" s="19"/>
      <c r="V125" s="32"/>
      <c r="W125" s="25"/>
      <c r="X125" s="29"/>
      <c r="Y125" s="25"/>
      <c r="Z125" s="29"/>
      <c r="AA125" s="25"/>
      <c r="AB125" s="21"/>
      <c r="AC125" s="21"/>
      <c r="AD125" s="21"/>
    </row>
    <row r="126" spans="1:30" ht="15">
      <c r="A126" s="27"/>
      <c r="B126" s="20"/>
      <c r="C126" s="19" t="s">
        <v>139</v>
      </c>
      <c r="D126" s="19"/>
      <c r="E126" s="19"/>
      <c r="F126" s="27"/>
      <c r="G126" s="19"/>
      <c r="H126" s="20"/>
      <c r="I126" s="103"/>
      <c r="J126" s="19"/>
      <c r="K126" s="103"/>
      <c r="L126" s="19"/>
      <c r="M126" s="25"/>
      <c r="N126" s="19"/>
      <c r="O126" s="25"/>
      <c r="P126" s="19"/>
      <c r="Q126" s="19"/>
      <c r="R126" s="31"/>
      <c r="S126" s="19"/>
      <c r="T126" s="25"/>
      <c r="U126" s="19"/>
      <c r="V126" s="32"/>
      <c r="W126" s="25"/>
      <c r="X126" s="29"/>
      <c r="Y126" s="25"/>
      <c r="Z126" s="29"/>
      <c r="AA126" s="25"/>
      <c r="AB126" s="21"/>
      <c r="AC126" s="21"/>
      <c r="AD126" s="21"/>
    </row>
    <row r="127" spans="1:30" ht="15">
      <c r="A127" s="27"/>
      <c r="B127" s="20"/>
      <c r="C127" s="19" t="s">
        <v>140</v>
      </c>
      <c r="D127" s="19"/>
      <c r="E127" s="19"/>
      <c r="F127" s="27"/>
      <c r="G127" s="19"/>
      <c r="H127" s="20"/>
      <c r="I127" s="103"/>
      <c r="J127" s="19"/>
      <c r="K127" s="103"/>
      <c r="L127" s="19"/>
      <c r="M127" s="25"/>
      <c r="N127" s="19"/>
      <c r="O127" s="25"/>
      <c r="P127" s="19"/>
      <c r="Q127" s="19"/>
      <c r="R127" s="31"/>
      <c r="S127" s="19"/>
      <c r="T127" s="25"/>
      <c r="U127" s="19"/>
      <c r="V127" s="32"/>
      <c r="W127" s="25"/>
      <c r="X127" s="29"/>
      <c r="Y127" s="25"/>
      <c r="Z127" s="29"/>
      <c r="AA127" s="25"/>
      <c r="AB127" s="21"/>
      <c r="AC127" s="21"/>
      <c r="AD127" s="21"/>
    </row>
    <row r="128" spans="1:30" ht="15">
      <c r="A128" s="89"/>
      <c r="B128" s="56"/>
      <c r="C128" s="55"/>
      <c r="D128" s="55"/>
      <c r="E128" s="55"/>
      <c r="F128" s="89"/>
      <c r="G128" s="55"/>
      <c r="H128" s="56"/>
      <c r="I128" s="116"/>
      <c r="J128" s="55"/>
      <c r="K128" s="116"/>
      <c r="L128" s="55"/>
      <c r="M128" s="93"/>
      <c r="N128" s="55"/>
      <c r="O128" s="93"/>
      <c r="P128" s="55"/>
      <c r="Q128" s="55"/>
      <c r="R128" s="91"/>
      <c r="S128" s="55"/>
      <c r="T128" s="93"/>
      <c r="U128" s="55"/>
      <c r="V128" s="92"/>
      <c r="W128" s="93"/>
      <c r="X128" s="33"/>
      <c r="Y128" s="93"/>
      <c r="Z128" s="33"/>
      <c r="AA128" s="93"/>
      <c r="AB128" s="86"/>
      <c r="AC128" s="86"/>
      <c r="AD128" s="86"/>
    </row>
    <row r="129" spans="1:30" ht="0.75" customHeight="1" hidden="1">
      <c r="A129" s="27"/>
      <c r="B129" s="20"/>
      <c r="C129" s="27"/>
      <c r="D129" s="19"/>
      <c r="E129" s="19"/>
      <c r="F129" s="18">
        <v>212</v>
      </c>
      <c r="G129" s="19"/>
      <c r="H129" s="20"/>
      <c r="I129" s="87"/>
      <c r="J129" s="21"/>
      <c r="K129" s="28"/>
      <c r="L129" s="19"/>
      <c r="M129" s="25">
        <f aca="true" t="shared" si="0" ref="M129:M134">K129+L129</f>
        <v>0</v>
      </c>
      <c r="N129" s="19"/>
      <c r="O129" s="29">
        <f aca="true" t="shared" si="1" ref="O129:O134">M129+N129</f>
        <v>0</v>
      </c>
      <c r="P129" s="21"/>
      <c r="Q129" s="21"/>
      <c r="R129" s="31" t="e">
        <f>P153/O129</f>
        <v>#DIV/0!</v>
      </c>
      <c r="S129" s="19"/>
      <c r="T129" s="29">
        <f aca="true" t="shared" si="2" ref="T129:T134">O129+S129</f>
        <v>0</v>
      </c>
      <c r="U129" s="19"/>
      <c r="V129" s="32"/>
      <c r="W129" s="25"/>
      <c r="X129" s="29"/>
      <c r="Y129" s="25"/>
      <c r="Z129" s="29">
        <f>X129+Y129</f>
        <v>0</v>
      </c>
      <c r="AA129" s="25"/>
      <c r="AB129" s="21"/>
      <c r="AC129" s="21"/>
      <c r="AD129" s="21"/>
    </row>
    <row r="130" spans="1:30" ht="15" hidden="1">
      <c r="A130" s="27"/>
      <c r="B130" s="20"/>
      <c r="C130" s="27"/>
      <c r="D130" s="19"/>
      <c r="E130" s="19"/>
      <c r="F130" s="27" t="s">
        <v>136</v>
      </c>
      <c r="G130" s="19"/>
      <c r="H130" s="20"/>
      <c r="I130" s="87" t="s">
        <v>141</v>
      </c>
      <c r="J130" s="29">
        <v>-514000</v>
      </c>
      <c r="K130" s="28">
        <f>I130+J130</f>
        <v>0</v>
      </c>
      <c r="L130" s="19"/>
      <c r="M130" s="25">
        <f t="shared" si="0"/>
        <v>0</v>
      </c>
      <c r="N130" s="19"/>
      <c r="O130" s="29">
        <f t="shared" si="1"/>
        <v>0</v>
      </c>
      <c r="P130" s="29">
        <v>460199</v>
      </c>
      <c r="Q130" s="21"/>
      <c r="R130" s="31" t="e">
        <f>P154/O130</f>
        <v>#DIV/0!</v>
      </c>
      <c r="S130" s="19"/>
      <c r="T130" s="29">
        <f t="shared" si="2"/>
        <v>0</v>
      </c>
      <c r="U130" s="19"/>
      <c r="V130" s="32"/>
      <c r="W130" s="25"/>
      <c r="X130" s="29"/>
      <c r="Y130" s="25"/>
      <c r="Z130" s="26">
        <f>X130+Y130</f>
        <v>0</v>
      </c>
      <c r="AA130" s="25"/>
      <c r="AB130" s="21"/>
      <c r="AC130" s="21"/>
      <c r="AD130" s="21"/>
    </row>
    <row r="131" spans="1:30" ht="15" hidden="1">
      <c r="A131" s="27"/>
      <c r="B131" s="20"/>
      <c r="C131" s="27"/>
      <c r="D131" s="19"/>
      <c r="E131" s="19"/>
      <c r="F131" s="27" t="s">
        <v>142</v>
      </c>
      <c r="G131" s="19"/>
      <c r="H131" s="20"/>
      <c r="I131" s="87"/>
      <c r="J131" s="21"/>
      <c r="K131" s="28"/>
      <c r="L131" s="19"/>
      <c r="M131" s="25">
        <f t="shared" si="0"/>
        <v>0</v>
      </c>
      <c r="N131" s="19"/>
      <c r="O131" s="29">
        <f t="shared" si="1"/>
        <v>0</v>
      </c>
      <c r="P131" s="21"/>
      <c r="Q131" s="21"/>
      <c r="R131" s="31" t="e">
        <f>P155/O131</f>
        <v>#DIV/0!</v>
      </c>
      <c r="S131" s="19"/>
      <c r="T131" s="29">
        <f t="shared" si="2"/>
        <v>0</v>
      </c>
      <c r="U131" s="19"/>
      <c r="V131" s="32"/>
      <c r="W131" s="25"/>
      <c r="X131" s="29"/>
      <c r="Y131" s="25"/>
      <c r="Z131" s="26">
        <f>X131+Y131</f>
        <v>0</v>
      </c>
      <c r="AA131" s="25"/>
      <c r="AB131" s="21"/>
      <c r="AC131" s="21"/>
      <c r="AD131" s="21"/>
    </row>
    <row r="132" spans="1:30" ht="15" hidden="1">
      <c r="A132" s="27"/>
      <c r="B132" s="20"/>
      <c r="C132" s="27"/>
      <c r="D132" s="19"/>
      <c r="E132" s="19"/>
      <c r="F132" s="27" t="s">
        <v>143</v>
      </c>
      <c r="G132" s="19"/>
      <c r="H132" s="20"/>
      <c r="I132" s="87"/>
      <c r="J132" s="21"/>
      <c r="K132" s="28"/>
      <c r="L132" s="19"/>
      <c r="M132" s="25">
        <f t="shared" si="0"/>
        <v>0</v>
      </c>
      <c r="N132" s="19"/>
      <c r="O132" s="29">
        <f t="shared" si="1"/>
        <v>0</v>
      </c>
      <c r="P132" s="21"/>
      <c r="Q132" s="21"/>
      <c r="R132" s="31" t="e">
        <f>#REF!/O132</f>
        <v>#REF!</v>
      </c>
      <c r="S132" s="19"/>
      <c r="T132" s="29">
        <f t="shared" si="2"/>
        <v>0</v>
      </c>
      <c r="U132" s="19"/>
      <c r="V132" s="32"/>
      <c r="W132" s="25"/>
      <c r="X132" s="29"/>
      <c r="Y132" s="25"/>
      <c r="Z132" s="26">
        <f>X132+Y132</f>
        <v>0</v>
      </c>
      <c r="AA132" s="25"/>
      <c r="AB132" s="21"/>
      <c r="AC132" s="21"/>
      <c r="AD132" s="21"/>
    </row>
    <row r="133" spans="1:30" ht="15" hidden="1">
      <c r="A133" s="27"/>
      <c r="B133" s="20"/>
      <c r="C133" s="27"/>
      <c r="D133" s="19"/>
      <c r="E133" s="19"/>
      <c r="F133" s="27" t="s">
        <v>144</v>
      </c>
      <c r="G133" s="19"/>
      <c r="H133" s="20"/>
      <c r="I133" s="87"/>
      <c r="J133" s="86"/>
      <c r="K133" s="97"/>
      <c r="L133" s="19"/>
      <c r="M133" s="25">
        <f t="shared" si="0"/>
        <v>0</v>
      </c>
      <c r="N133" s="19"/>
      <c r="O133" s="29">
        <f t="shared" si="1"/>
        <v>0</v>
      </c>
      <c r="P133" s="21"/>
      <c r="Q133" s="21"/>
      <c r="R133" s="31" t="e">
        <f>#REF!/O133</f>
        <v>#REF!</v>
      </c>
      <c r="S133" s="19"/>
      <c r="T133" s="29">
        <f t="shared" si="2"/>
        <v>0</v>
      </c>
      <c r="U133" s="19"/>
      <c r="V133" s="32"/>
      <c r="W133" s="25"/>
      <c r="X133" s="29"/>
      <c r="Y133" s="25"/>
      <c r="Z133" s="26">
        <f>X133+Y133</f>
        <v>0</v>
      </c>
      <c r="AA133" s="25"/>
      <c r="AB133" s="21"/>
      <c r="AC133" s="21"/>
      <c r="AD133" s="21"/>
    </row>
    <row r="134" spans="1:30" ht="15.75">
      <c r="A134" s="98" t="s">
        <v>145</v>
      </c>
      <c r="B134" s="17"/>
      <c r="C134" s="16"/>
      <c r="D134" s="46"/>
      <c r="E134" s="46"/>
      <c r="F134" s="37"/>
      <c r="G134" s="36"/>
      <c r="H134" s="35"/>
      <c r="I134" s="38" t="s">
        <v>146</v>
      </c>
      <c r="J134" s="41" t="e">
        <f>J130+J124+#REF!+#REF!+#REF!</f>
        <v>#REF!</v>
      </c>
      <c r="K134" s="41" t="e">
        <f>K130+K124+#REF!+#REF!+#REF!</f>
        <v>#REF!</v>
      </c>
      <c r="L134" s="81"/>
      <c r="M134" s="41" t="e">
        <f t="shared" si="0"/>
        <v>#REF!</v>
      </c>
      <c r="N134" s="41" t="e">
        <f>#REF!+#REF!+N124+8000-73000</f>
        <v>#REF!</v>
      </c>
      <c r="O134" s="81" t="e">
        <f t="shared" si="1"/>
        <v>#REF!</v>
      </c>
      <c r="P134" s="42">
        <f>SUM(P123:P133)</f>
        <v>460199</v>
      </c>
      <c r="Q134" s="42"/>
      <c r="R134" s="108" t="e">
        <f>P134/O134</f>
        <v>#REF!</v>
      </c>
      <c r="S134" s="41">
        <f>SUM(S123:S128)</f>
        <v>0</v>
      </c>
      <c r="T134" s="81" t="e">
        <f t="shared" si="2"/>
        <v>#REF!</v>
      </c>
      <c r="U134" s="34"/>
      <c r="V134" s="44">
        <f>SUM(V123:V127)</f>
        <v>405670</v>
      </c>
      <c r="W134" s="45">
        <f>SUM(W123:W127)</f>
        <v>-63200</v>
      </c>
      <c r="X134" s="44">
        <f>SUM(X123:X127)</f>
        <v>342470</v>
      </c>
      <c r="Y134" s="44">
        <f>SUM(Y123:Y127)</f>
        <v>0</v>
      </c>
      <c r="Z134" s="44">
        <f>SUM(Z123:Z127)</f>
        <v>342470</v>
      </c>
      <c r="AA134" s="45"/>
      <c r="AB134" s="100">
        <f>SUM(AB123:AB128)</f>
        <v>481000</v>
      </c>
      <c r="AC134" s="100"/>
      <c r="AD134" s="100">
        <f>SUM(AD123:AD128)</f>
        <v>481000</v>
      </c>
    </row>
    <row r="135" spans="1:30" ht="15.75">
      <c r="A135" s="64">
        <v>852</v>
      </c>
      <c r="B135" s="17"/>
      <c r="C135" s="835">
        <v>85202</v>
      </c>
      <c r="D135" s="836"/>
      <c r="E135" s="812"/>
      <c r="F135" s="84" t="s">
        <v>204</v>
      </c>
      <c r="G135" s="19"/>
      <c r="H135" s="20"/>
      <c r="I135" s="65"/>
      <c r="J135" s="66"/>
      <c r="K135" s="66"/>
      <c r="L135" s="66"/>
      <c r="M135" s="66"/>
      <c r="N135" s="66"/>
      <c r="O135" s="66"/>
      <c r="P135" s="46"/>
      <c r="Q135" s="46"/>
      <c r="R135" s="67"/>
      <c r="S135" s="66"/>
      <c r="T135" s="66"/>
      <c r="U135" s="60"/>
      <c r="V135" s="99"/>
      <c r="W135" s="99"/>
      <c r="X135" s="99"/>
      <c r="Y135" s="99"/>
      <c r="Z135" s="99"/>
      <c r="AA135" s="99"/>
      <c r="AB135" s="101"/>
      <c r="AC135" s="101"/>
      <c r="AD135" s="100"/>
    </row>
    <row r="136" spans="1:30" ht="15.75">
      <c r="A136" s="27" t="s">
        <v>147</v>
      </c>
      <c r="B136" s="20"/>
      <c r="C136" s="845" t="s">
        <v>151</v>
      </c>
      <c r="D136" s="843"/>
      <c r="E136" s="844"/>
      <c r="F136" s="27" t="s">
        <v>205</v>
      </c>
      <c r="G136" s="19"/>
      <c r="H136" s="20"/>
      <c r="I136" s="65"/>
      <c r="J136" s="66"/>
      <c r="K136" s="66"/>
      <c r="L136" s="66"/>
      <c r="M136" s="66"/>
      <c r="N136" s="66"/>
      <c r="O136" s="66"/>
      <c r="P136" s="46"/>
      <c r="Q136" s="46"/>
      <c r="R136" s="67"/>
      <c r="S136" s="66"/>
      <c r="T136" s="66"/>
      <c r="U136" s="60"/>
      <c r="V136" s="99"/>
      <c r="W136" s="99"/>
      <c r="X136" s="99"/>
      <c r="Y136" s="99"/>
      <c r="Z136" s="99"/>
      <c r="AA136" s="99"/>
      <c r="AB136" s="144"/>
      <c r="AC136" s="145">
        <v>590</v>
      </c>
      <c r="AD136" s="32">
        <f>AB136+AC136</f>
        <v>590</v>
      </c>
    </row>
    <row r="137" spans="1:30" ht="15.75">
      <c r="A137" s="118"/>
      <c r="B137" s="20"/>
      <c r="C137" s="27"/>
      <c r="D137" s="19"/>
      <c r="E137" s="20"/>
      <c r="F137" s="27" t="s">
        <v>206</v>
      </c>
      <c r="G137" s="19"/>
      <c r="H137" s="20"/>
      <c r="I137" s="65"/>
      <c r="J137" s="66"/>
      <c r="K137" s="66"/>
      <c r="L137" s="66"/>
      <c r="M137" s="66"/>
      <c r="N137" s="66"/>
      <c r="O137" s="66"/>
      <c r="P137" s="46"/>
      <c r="Q137" s="46"/>
      <c r="R137" s="67"/>
      <c r="S137" s="66"/>
      <c r="T137" s="66"/>
      <c r="U137" s="60"/>
      <c r="V137" s="99"/>
      <c r="W137" s="99"/>
      <c r="X137" s="99"/>
      <c r="Y137" s="99"/>
      <c r="Z137" s="99"/>
      <c r="AA137" s="99"/>
      <c r="AB137" s="144"/>
      <c r="AC137" s="144"/>
      <c r="AD137" s="112"/>
    </row>
    <row r="138" spans="1:30" ht="15.75">
      <c r="A138" s="18"/>
      <c r="B138" s="20"/>
      <c r="C138" s="839"/>
      <c r="D138" s="813"/>
      <c r="E138" s="814"/>
      <c r="F138" s="84" t="s">
        <v>150</v>
      </c>
      <c r="G138" s="19"/>
      <c r="H138" s="20"/>
      <c r="I138" s="65"/>
      <c r="J138" s="66"/>
      <c r="K138" s="66"/>
      <c r="L138" s="66"/>
      <c r="M138" s="66"/>
      <c r="N138" s="66"/>
      <c r="O138" s="66"/>
      <c r="P138" s="46"/>
      <c r="Q138" s="46"/>
      <c r="R138" s="67"/>
      <c r="S138" s="66"/>
      <c r="T138" s="66"/>
      <c r="U138" s="60"/>
      <c r="V138" s="99"/>
      <c r="W138" s="99"/>
      <c r="X138" s="99"/>
      <c r="Y138" s="99"/>
      <c r="Z138" s="99"/>
      <c r="AA138" s="99"/>
      <c r="AB138" s="145">
        <v>290000</v>
      </c>
      <c r="AC138" s="145"/>
      <c r="AD138" s="32">
        <f>AB138+AC138</f>
        <v>290000</v>
      </c>
    </row>
    <row r="139" spans="1:30" ht="15.75">
      <c r="A139" s="27"/>
      <c r="B139" s="20"/>
      <c r="C139" s="845"/>
      <c r="D139" s="843"/>
      <c r="E139" s="844"/>
      <c r="F139" s="27" t="s">
        <v>152</v>
      </c>
      <c r="G139" s="19"/>
      <c r="H139" s="20"/>
      <c r="I139" s="71"/>
      <c r="J139" s="72"/>
      <c r="K139" s="72"/>
      <c r="L139" s="72"/>
      <c r="M139" s="72"/>
      <c r="N139" s="72"/>
      <c r="O139" s="72"/>
      <c r="P139" s="19"/>
      <c r="Q139" s="19"/>
      <c r="R139" s="31"/>
      <c r="S139" s="72"/>
      <c r="T139" s="72"/>
      <c r="U139" s="51"/>
      <c r="V139" s="117"/>
      <c r="W139" s="117"/>
      <c r="X139" s="117"/>
      <c r="Y139" s="117"/>
      <c r="Z139" s="117"/>
      <c r="AA139" s="117"/>
      <c r="AB139" s="144"/>
      <c r="AC139" s="144"/>
      <c r="AD139" s="112"/>
    </row>
    <row r="140" spans="1:30" ht="15.75">
      <c r="A140" s="118"/>
      <c r="B140" s="20"/>
      <c r="C140" s="27"/>
      <c r="D140" s="19"/>
      <c r="E140" s="20"/>
      <c r="F140" s="27"/>
      <c r="G140" s="19"/>
      <c r="H140" s="20"/>
      <c r="I140" s="71"/>
      <c r="J140" s="72"/>
      <c r="K140" s="72"/>
      <c r="L140" s="72"/>
      <c r="M140" s="72"/>
      <c r="N140" s="72"/>
      <c r="O140" s="72"/>
      <c r="P140" s="19"/>
      <c r="Q140" s="19"/>
      <c r="R140" s="31"/>
      <c r="S140" s="72"/>
      <c r="T140" s="72"/>
      <c r="U140" s="51"/>
      <c r="V140" s="117"/>
      <c r="W140" s="117"/>
      <c r="X140" s="117"/>
      <c r="Y140" s="117"/>
      <c r="Z140" s="117"/>
      <c r="AA140" s="117"/>
      <c r="AB140" s="144"/>
      <c r="AC140" s="144"/>
      <c r="AD140" s="112"/>
    </row>
    <row r="141" spans="1:30" ht="15.75">
      <c r="A141" s="118"/>
      <c r="B141" s="20"/>
      <c r="C141" s="839"/>
      <c r="D141" s="813"/>
      <c r="E141" s="814"/>
      <c r="F141" s="18">
        <v>2130</v>
      </c>
      <c r="G141" s="19"/>
      <c r="H141" s="20"/>
      <c r="I141" s="71"/>
      <c r="J141" s="72"/>
      <c r="K141" s="72"/>
      <c r="L141" s="72"/>
      <c r="M141" s="72"/>
      <c r="N141" s="72"/>
      <c r="O141" s="72"/>
      <c r="P141" s="19"/>
      <c r="Q141" s="19"/>
      <c r="R141" s="31"/>
      <c r="S141" s="72"/>
      <c r="T141" s="72"/>
      <c r="U141" s="51"/>
      <c r="V141" s="117"/>
      <c r="W141" s="117"/>
      <c r="X141" s="117"/>
      <c r="Y141" s="117"/>
      <c r="Z141" s="117"/>
      <c r="AA141" s="117"/>
      <c r="AB141" s="145">
        <v>1380600</v>
      </c>
      <c r="AC141" s="145">
        <v>-3600</v>
      </c>
      <c r="AD141" s="32">
        <f>AB141+AC141</f>
        <v>1377000</v>
      </c>
    </row>
    <row r="142" spans="1:30" ht="15.75">
      <c r="A142" s="118"/>
      <c r="B142" s="20"/>
      <c r="C142" s="119"/>
      <c r="D142" s="82"/>
      <c r="E142" s="83"/>
      <c r="F142" s="27" t="s">
        <v>148</v>
      </c>
      <c r="G142" s="19"/>
      <c r="H142" s="20"/>
      <c r="I142" s="71"/>
      <c r="J142" s="72"/>
      <c r="K142" s="72"/>
      <c r="L142" s="72"/>
      <c r="M142" s="72"/>
      <c r="N142" s="72"/>
      <c r="O142" s="72"/>
      <c r="P142" s="19"/>
      <c r="Q142" s="19"/>
      <c r="R142" s="31"/>
      <c r="S142" s="72"/>
      <c r="T142" s="72"/>
      <c r="U142" s="51"/>
      <c r="V142" s="117"/>
      <c r="W142" s="117"/>
      <c r="X142" s="117"/>
      <c r="Y142" s="117"/>
      <c r="Z142" s="117"/>
      <c r="AA142" s="117"/>
      <c r="AB142" s="145"/>
      <c r="AC142" s="145"/>
      <c r="AD142" s="32"/>
    </row>
    <row r="143" spans="1:30" ht="15.75">
      <c r="A143" s="118"/>
      <c r="B143" s="20"/>
      <c r="C143" s="119"/>
      <c r="D143" s="82"/>
      <c r="E143" s="83"/>
      <c r="F143" s="27" t="s">
        <v>149</v>
      </c>
      <c r="G143" s="19"/>
      <c r="H143" s="20"/>
      <c r="I143" s="71"/>
      <c r="J143" s="72"/>
      <c r="K143" s="72"/>
      <c r="L143" s="72"/>
      <c r="M143" s="72"/>
      <c r="N143" s="72"/>
      <c r="O143" s="72"/>
      <c r="P143" s="19"/>
      <c r="Q143" s="19"/>
      <c r="R143" s="31"/>
      <c r="S143" s="72"/>
      <c r="T143" s="72"/>
      <c r="U143" s="51"/>
      <c r="V143" s="117"/>
      <c r="W143" s="117"/>
      <c r="X143" s="117"/>
      <c r="Y143" s="117"/>
      <c r="Z143" s="117"/>
      <c r="AA143" s="117"/>
      <c r="AB143" s="145"/>
      <c r="AC143" s="145"/>
      <c r="AD143" s="32"/>
    </row>
    <row r="144" spans="1:30" ht="15.75">
      <c r="A144" s="118"/>
      <c r="B144" s="20"/>
      <c r="C144" s="27"/>
      <c r="D144" s="19"/>
      <c r="E144" s="20"/>
      <c r="F144" s="27"/>
      <c r="G144" s="19"/>
      <c r="H144" s="20"/>
      <c r="I144" s="71"/>
      <c r="J144" s="72"/>
      <c r="K144" s="72"/>
      <c r="L144" s="72"/>
      <c r="M144" s="72"/>
      <c r="N144" s="72"/>
      <c r="O144" s="72"/>
      <c r="P144" s="19"/>
      <c r="Q144" s="19"/>
      <c r="R144" s="31"/>
      <c r="S144" s="72"/>
      <c r="T144" s="72"/>
      <c r="U144" s="51"/>
      <c r="V144" s="117"/>
      <c r="W144" s="117"/>
      <c r="X144" s="117"/>
      <c r="Y144" s="117"/>
      <c r="Z144" s="117"/>
      <c r="AA144" s="117"/>
      <c r="AB144" s="145"/>
      <c r="AC144" s="145"/>
      <c r="AD144" s="32"/>
    </row>
    <row r="145" spans="1:30" ht="15.75">
      <c r="A145" s="118"/>
      <c r="B145" s="20"/>
      <c r="C145" s="839">
        <v>85204</v>
      </c>
      <c r="D145" s="840"/>
      <c r="E145" s="842"/>
      <c r="F145" s="84" t="s">
        <v>153</v>
      </c>
      <c r="G145" s="19"/>
      <c r="H145" s="20"/>
      <c r="I145" s="71"/>
      <c r="J145" s="72"/>
      <c r="K145" s="72"/>
      <c r="L145" s="72"/>
      <c r="M145" s="72"/>
      <c r="N145" s="72"/>
      <c r="O145" s="72"/>
      <c r="P145" s="19"/>
      <c r="Q145" s="19"/>
      <c r="R145" s="31"/>
      <c r="S145" s="72"/>
      <c r="T145" s="72"/>
      <c r="U145" s="51"/>
      <c r="V145" s="117"/>
      <c r="W145" s="117"/>
      <c r="X145" s="117"/>
      <c r="Y145" s="117"/>
      <c r="Z145" s="117"/>
      <c r="AA145" s="117"/>
      <c r="AB145" s="145">
        <v>5000</v>
      </c>
      <c r="AC145" s="145"/>
      <c r="AD145" s="32">
        <f>AB145+AC145</f>
        <v>5000</v>
      </c>
    </row>
    <row r="146" spans="1:30" ht="15.75">
      <c r="A146" s="118"/>
      <c r="B146" s="20"/>
      <c r="C146" s="18" t="s">
        <v>154</v>
      </c>
      <c r="D146" s="82"/>
      <c r="E146" s="83"/>
      <c r="F146" s="27" t="s">
        <v>155</v>
      </c>
      <c r="G146" s="19"/>
      <c r="H146" s="20"/>
      <c r="I146" s="71"/>
      <c r="J146" s="72"/>
      <c r="K146" s="72"/>
      <c r="L146" s="72"/>
      <c r="M146" s="72"/>
      <c r="N146" s="72"/>
      <c r="O146" s="72"/>
      <c r="P146" s="19"/>
      <c r="Q146" s="19"/>
      <c r="R146" s="31"/>
      <c r="S146" s="72"/>
      <c r="T146" s="72"/>
      <c r="U146" s="51"/>
      <c r="V146" s="117"/>
      <c r="W146" s="117"/>
      <c r="X146" s="117"/>
      <c r="Y146" s="117"/>
      <c r="Z146" s="117"/>
      <c r="AA146" s="117"/>
      <c r="AB146" s="145"/>
      <c r="AC146" s="145"/>
      <c r="AD146" s="32"/>
    </row>
    <row r="147" spans="1:30" ht="15.75">
      <c r="A147" s="118"/>
      <c r="B147" s="20"/>
      <c r="C147" s="18"/>
      <c r="D147" s="82"/>
      <c r="E147" s="83"/>
      <c r="F147" s="27"/>
      <c r="G147" s="19"/>
      <c r="H147" s="20"/>
      <c r="I147" s="106"/>
      <c r="J147" s="121"/>
      <c r="K147" s="121"/>
      <c r="L147" s="121"/>
      <c r="M147" s="121"/>
      <c r="N147" s="121"/>
      <c r="O147" s="121"/>
      <c r="P147" s="55"/>
      <c r="Q147" s="55"/>
      <c r="R147" s="91"/>
      <c r="S147" s="121"/>
      <c r="T147" s="121"/>
      <c r="U147" s="105"/>
      <c r="V147" s="122"/>
      <c r="W147" s="122"/>
      <c r="X147" s="122"/>
      <c r="Y147" s="122"/>
      <c r="Z147" s="122"/>
      <c r="AA147" s="122"/>
      <c r="AB147" s="145"/>
      <c r="AC147" s="145"/>
      <c r="AD147" s="32"/>
    </row>
    <row r="148" spans="1:30" ht="15.75">
      <c r="A148" s="118"/>
      <c r="B148" s="20"/>
      <c r="C148" s="839">
        <v>85212</v>
      </c>
      <c r="D148" s="840"/>
      <c r="E148" s="842"/>
      <c r="F148" s="18">
        <v>2110</v>
      </c>
      <c r="G148" s="19"/>
      <c r="H148" s="20"/>
      <c r="I148" s="65"/>
      <c r="J148" s="66"/>
      <c r="K148" s="66"/>
      <c r="L148" s="66"/>
      <c r="M148" s="66"/>
      <c r="N148" s="66"/>
      <c r="O148" s="66"/>
      <c r="P148" s="46"/>
      <c r="Q148" s="46"/>
      <c r="R148" s="67"/>
      <c r="S148" s="66"/>
      <c r="T148" s="66"/>
      <c r="U148" s="60"/>
      <c r="V148" s="99"/>
      <c r="W148" s="99"/>
      <c r="X148" s="99"/>
      <c r="Y148" s="99"/>
      <c r="Z148" s="99"/>
      <c r="AA148" s="99"/>
      <c r="AB148" s="145">
        <v>3000</v>
      </c>
      <c r="AC148" s="145"/>
      <c r="AD148" s="32">
        <f>AB148+AC148</f>
        <v>3000</v>
      </c>
    </row>
    <row r="149" spans="1:30" ht="15.75">
      <c r="A149" s="118"/>
      <c r="B149" s="20"/>
      <c r="C149" s="845" t="s">
        <v>182</v>
      </c>
      <c r="D149" s="843"/>
      <c r="E149" s="844"/>
      <c r="F149" s="27" t="s">
        <v>156</v>
      </c>
      <c r="G149" s="19"/>
      <c r="H149" s="20"/>
      <c r="I149" s="71"/>
      <c r="J149" s="72"/>
      <c r="K149" s="72"/>
      <c r="L149" s="72"/>
      <c r="M149" s="72"/>
      <c r="N149" s="72"/>
      <c r="O149" s="72"/>
      <c r="P149" s="19"/>
      <c r="Q149" s="19"/>
      <c r="R149" s="31"/>
      <c r="S149" s="72"/>
      <c r="T149" s="72"/>
      <c r="U149" s="51"/>
      <c r="V149" s="117"/>
      <c r="W149" s="117"/>
      <c r="X149" s="117"/>
      <c r="Y149" s="117"/>
      <c r="Z149" s="117"/>
      <c r="AA149" s="117"/>
      <c r="AB149" s="145"/>
      <c r="AC149" s="145"/>
      <c r="AD149" s="32"/>
    </row>
    <row r="150" spans="1:30" ht="15.75">
      <c r="A150" s="118"/>
      <c r="B150" s="20"/>
      <c r="C150" s="845" t="s">
        <v>183</v>
      </c>
      <c r="D150" s="810"/>
      <c r="E150" s="811"/>
      <c r="F150" s="27" t="s">
        <v>157</v>
      </c>
      <c r="G150" s="19"/>
      <c r="H150" s="20"/>
      <c r="I150" s="71"/>
      <c r="J150" s="72"/>
      <c r="K150" s="72"/>
      <c r="L150" s="72"/>
      <c r="M150" s="72"/>
      <c r="N150" s="72"/>
      <c r="O150" s="72"/>
      <c r="P150" s="19"/>
      <c r="Q150" s="19"/>
      <c r="R150" s="31"/>
      <c r="S150" s="72"/>
      <c r="T150" s="72"/>
      <c r="U150" s="51"/>
      <c r="V150" s="117"/>
      <c r="W150" s="117"/>
      <c r="X150" s="117"/>
      <c r="Y150" s="117"/>
      <c r="Z150" s="117"/>
      <c r="AA150" s="117"/>
      <c r="AB150" s="145"/>
      <c r="AC150" s="145"/>
      <c r="AD150" s="32"/>
    </row>
    <row r="151" spans="1:30" ht="15.75">
      <c r="A151" s="120"/>
      <c r="B151" s="56"/>
      <c r="C151" s="142"/>
      <c r="D151" s="134"/>
      <c r="E151" s="135"/>
      <c r="F151" s="89"/>
      <c r="G151" s="55"/>
      <c r="H151" s="56"/>
      <c r="I151" s="71"/>
      <c r="J151" s="72"/>
      <c r="K151" s="72"/>
      <c r="L151" s="72"/>
      <c r="M151" s="72"/>
      <c r="N151" s="72"/>
      <c r="O151" s="72"/>
      <c r="P151" s="19"/>
      <c r="Q151" s="19"/>
      <c r="R151" s="31"/>
      <c r="S151" s="72"/>
      <c r="T151" s="72"/>
      <c r="U151" s="51"/>
      <c r="V151" s="117"/>
      <c r="W151" s="117"/>
      <c r="X151" s="117"/>
      <c r="Y151" s="117"/>
      <c r="Z151" s="117"/>
      <c r="AA151" s="117"/>
      <c r="AB151" s="125"/>
      <c r="AC151" s="125"/>
      <c r="AD151" s="92"/>
    </row>
    <row r="152" spans="1:30" ht="15.75">
      <c r="A152" s="120" t="s">
        <v>158</v>
      </c>
      <c r="B152" s="56"/>
      <c r="C152" s="141"/>
      <c r="D152" s="141"/>
      <c r="E152" s="141"/>
      <c r="F152" s="51"/>
      <c r="G152" s="51"/>
      <c r="H152" s="143"/>
      <c r="I152" s="106"/>
      <c r="J152" s="121"/>
      <c r="K152" s="121"/>
      <c r="L152" s="121"/>
      <c r="M152" s="121"/>
      <c r="N152" s="121"/>
      <c r="O152" s="121"/>
      <c r="P152" s="105"/>
      <c r="Q152" s="105"/>
      <c r="R152" s="123"/>
      <c r="S152" s="121"/>
      <c r="T152" s="121"/>
      <c r="U152" s="105"/>
      <c r="V152" s="122"/>
      <c r="W152" s="122"/>
      <c r="X152" s="122"/>
      <c r="Y152" s="122"/>
      <c r="Z152" s="122"/>
      <c r="AA152" s="122"/>
      <c r="AB152" s="112">
        <f>SUM(AB135:AB151)</f>
        <v>1678600</v>
      </c>
      <c r="AC152" s="112">
        <f>SUM(AC135:AC151)</f>
        <v>-3010</v>
      </c>
      <c r="AD152" s="112">
        <f>SUM(AD135:AD151)</f>
        <v>1675590</v>
      </c>
    </row>
    <row r="153" spans="1:30" ht="15">
      <c r="A153" s="27" t="s">
        <v>159</v>
      </c>
      <c r="B153" s="20"/>
      <c r="C153" s="836">
        <v>85321</v>
      </c>
      <c r="D153" s="836"/>
      <c r="E153" s="812"/>
      <c r="F153" s="64">
        <v>2110</v>
      </c>
      <c r="G153" s="46"/>
      <c r="H153" s="17"/>
      <c r="I153" s="103"/>
      <c r="J153" s="19"/>
      <c r="K153" s="103"/>
      <c r="L153" s="19"/>
      <c r="M153" s="25"/>
      <c r="N153" s="19"/>
      <c r="O153" s="25"/>
      <c r="P153" s="19"/>
      <c r="Q153" s="19"/>
      <c r="R153" s="31"/>
      <c r="S153" s="19"/>
      <c r="T153" s="25"/>
      <c r="U153" s="19"/>
      <c r="V153" s="74">
        <v>290000</v>
      </c>
      <c r="W153" s="25">
        <v>-5000</v>
      </c>
      <c r="X153" s="29">
        <f>V153+W153</f>
        <v>285000</v>
      </c>
      <c r="Y153" s="29"/>
      <c r="Z153" s="29">
        <f>X153+Y153</f>
        <v>285000</v>
      </c>
      <c r="AA153" s="25"/>
      <c r="AB153" s="26">
        <v>121000</v>
      </c>
      <c r="AC153" s="26"/>
      <c r="AD153" s="26">
        <f>AB153+AC153</f>
        <v>121000</v>
      </c>
    </row>
    <row r="154" spans="1:30" ht="15">
      <c r="A154" s="27" t="s">
        <v>161</v>
      </c>
      <c r="B154" s="20"/>
      <c r="C154" s="19" t="s">
        <v>166</v>
      </c>
      <c r="D154" s="19"/>
      <c r="E154" s="20"/>
      <c r="F154" s="27" t="s">
        <v>156</v>
      </c>
      <c r="G154" s="19"/>
      <c r="H154" s="20"/>
      <c r="I154" s="103" t="s">
        <v>167</v>
      </c>
      <c r="J154" s="19"/>
      <c r="K154" s="74">
        <v>315560</v>
      </c>
      <c r="L154" s="19"/>
      <c r="M154" s="25">
        <f>K154+L154</f>
        <v>315560</v>
      </c>
      <c r="N154" s="25">
        <v>14440</v>
      </c>
      <c r="O154" s="25">
        <f>M154+N154</f>
        <v>330000</v>
      </c>
      <c r="P154" s="25">
        <v>198443</v>
      </c>
      <c r="Q154" s="19"/>
      <c r="R154" s="31">
        <f>P154/O154</f>
        <v>0.6013424242424242</v>
      </c>
      <c r="S154" s="25">
        <v>20000</v>
      </c>
      <c r="T154" s="25">
        <f>O154+S154</f>
        <v>350000</v>
      </c>
      <c r="U154" s="19"/>
      <c r="V154" s="74"/>
      <c r="W154" s="25"/>
      <c r="X154" s="29"/>
      <c r="Y154" s="29"/>
      <c r="Z154" s="29"/>
      <c r="AA154" s="25"/>
      <c r="AB154" s="21"/>
      <c r="AC154" s="21"/>
      <c r="AD154" s="21"/>
    </row>
    <row r="155" spans="1:30" ht="15">
      <c r="A155" s="27" t="s">
        <v>193</v>
      </c>
      <c r="B155" s="20"/>
      <c r="C155" s="19" t="s">
        <v>168</v>
      </c>
      <c r="D155" s="19"/>
      <c r="E155" s="20"/>
      <c r="F155" s="27" t="s">
        <v>157</v>
      </c>
      <c r="G155" s="19"/>
      <c r="H155" s="20"/>
      <c r="I155" s="103"/>
      <c r="J155" s="19"/>
      <c r="K155" s="103"/>
      <c r="L155" s="19"/>
      <c r="M155" s="25"/>
      <c r="N155" s="19"/>
      <c r="O155" s="25"/>
      <c r="P155" s="19"/>
      <c r="Q155" s="19"/>
      <c r="R155" s="31"/>
      <c r="S155" s="19"/>
      <c r="T155" s="25"/>
      <c r="U155" s="19"/>
      <c r="V155" s="74"/>
      <c r="W155" s="25"/>
      <c r="X155" s="29"/>
      <c r="Y155" s="29"/>
      <c r="Z155" s="29"/>
      <c r="AA155" s="25"/>
      <c r="AB155" s="21"/>
      <c r="AC155" s="21"/>
      <c r="AD155" s="21"/>
    </row>
    <row r="156" spans="1:30" ht="15">
      <c r="A156" s="27" t="s">
        <v>165</v>
      </c>
      <c r="B156" s="20"/>
      <c r="C156" s="19"/>
      <c r="D156" s="19"/>
      <c r="E156" s="20"/>
      <c r="F156" s="27"/>
      <c r="G156" s="19"/>
      <c r="H156" s="20"/>
      <c r="I156" s="103"/>
      <c r="J156" s="19"/>
      <c r="K156" s="103"/>
      <c r="L156" s="19"/>
      <c r="M156" s="25"/>
      <c r="N156" s="19"/>
      <c r="O156" s="25"/>
      <c r="P156" s="19"/>
      <c r="Q156" s="19"/>
      <c r="R156" s="31"/>
      <c r="S156" s="19"/>
      <c r="T156" s="25"/>
      <c r="U156" s="19"/>
      <c r="V156" s="74"/>
      <c r="W156" s="25"/>
      <c r="X156" s="29"/>
      <c r="Y156" s="29"/>
      <c r="Z156" s="29"/>
      <c r="AA156" s="25"/>
      <c r="AB156" s="21"/>
      <c r="AC156" s="21"/>
      <c r="AD156" s="21"/>
    </row>
    <row r="157" spans="1:30" ht="15.75">
      <c r="A157" s="118"/>
      <c r="B157" s="20"/>
      <c r="C157" s="19"/>
      <c r="D157" s="19"/>
      <c r="E157" s="20"/>
      <c r="F157" s="18">
        <v>2320</v>
      </c>
      <c r="G157" s="19"/>
      <c r="H157" s="20"/>
      <c r="I157" s="103"/>
      <c r="J157" s="19"/>
      <c r="K157" s="103"/>
      <c r="L157" s="19"/>
      <c r="M157" s="25"/>
      <c r="N157" s="19"/>
      <c r="O157" s="25"/>
      <c r="P157" s="19"/>
      <c r="Q157" s="19"/>
      <c r="R157" s="31"/>
      <c r="S157" s="19"/>
      <c r="T157" s="25"/>
      <c r="U157" s="19"/>
      <c r="V157" s="74"/>
      <c r="W157" s="25"/>
      <c r="X157" s="29"/>
      <c r="Y157" s="29"/>
      <c r="Z157" s="29"/>
      <c r="AA157" s="25"/>
      <c r="AB157" s="29">
        <v>171500</v>
      </c>
      <c r="AC157" s="29"/>
      <c r="AD157" s="29">
        <f>AB157+AC157</f>
        <v>171500</v>
      </c>
    </row>
    <row r="158" spans="1:30" ht="15.75">
      <c r="A158" s="118"/>
      <c r="B158" s="20"/>
      <c r="C158" s="19"/>
      <c r="D158" s="19"/>
      <c r="E158" s="20"/>
      <c r="F158" s="27" t="s">
        <v>169</v>
      </c>
      <c r="G158" s="19"/>
      <c r="H158" s="20"/>
      <c r="I158" s="103"/>
      <c r="J158" s="19"/>
      <c r="K158" s="103"/>
      <c r="L158" s="19"/>
      <c r="M158" s="25"/>
      <c r="N158" s="19"/>
      <c r="O158" s="25"/>
      <c r="P158" s="19"/>
      <c r="Q158" s="19"/>
      <c r="R158" s="31"/>
      <c r="S158" s="19"/>
      <c r="T158" s="25"/>
      <c r="U158" s="19"/>
      <c r="V158" s="74"/>
      <c r="W158" s="25"/>
      <c r="X158" s="29"/>
      <c r="Y158" s="29"/>
      <c r="Z158" s="29"/>
      <c r="AA158" s="25"/>
      <c r="AB158" s="21"/>
      <c r="AC158" s="21"/>
      <c r="AD158" s="21"/>
    </row>
    <row r="159" spans="1:30" ht="15.75">
      <c r="A159" s="118"/>
      <c r="B159" s="20"/>
      <c r="C159" s="19"/>
      <c r="D159" s="19"/>
      <c r="E159" s="20"/>
      <c r="F159" s="27" t="s">
        <v>170</v>
      </c>
      <c r="G159" s="19"/>
      <c r="H159" s="20"/>
      <c r="I159" s="103"/>
      <c r="J159" s="19"/>
      <c r="K159" s="103"/>
      <c r="L159" s="19"/>
      <c r="M159" s="25"/>
      <c r="N159" s="19"/>
      <c r="O159" s="25"/>
      <c r="P159" s="19"/>
      <c r="Q159" s="19"/>
      <c r="R159" s="31"/>
      <c r="S159" s="19"/>
      <c r="T159" s="25"/>
      <c r="U159" s="19"/>
      <c r="V159" s="74"/>
      <c r="W159" s="25"/>
      <c r="X159" s="29"/>
      <c r="Y159" s="29"/>
      <c r="Z159" s="29"/>
      <c r="AA159" s="25"/>
      <c r="AB159" s="21"/>
      <c r="AC159" s="21"/>
      <c r="AD159" s="21"/>
    </row>
    <row r="160" spans="1:30" ht="15.75">
      <c r="A160" s="118"/>
      <c r="B160" s="20"/>
      <c r="C160" s="19"/>
      <c r="D160" s="19"/>
      <c r="E160" s="20"/>
      <c r="F160" s="27" t="s">
        <v>171</v>
      </c>
      <c r="G160" s="19"/>
      <c r="H160" s="20"/>
      <c r="I160" s="103"/>
      <c r="J160" s="19"/>
      <c r="K160" s="103"/>
      <c r="L160" s="19"/>
      <c r="M160" s="25"/>
      <c r="N160" s="19"/>
      <c r="O160" s="25"/>
      <c r="P160" s="19"/>
      <c r="Q160" s="19"/>
      <c r="R160" s="31"/>
      <c r="S160" s="19"/>
      <c r="T160" s="25"/>
      <c r="U160" s="19"/>
      <c r="V160" s="74"/>
      <c r="W160" s="25"/>
      <c r="X160" s="29"/>
      <c r="Y160" s="29"/>
      <c r="Z160" s="29"/>
      <c r="AA160" s="25"/>
      <c r="AB160" s="21"/>
      <c r="AC160" s="21"/>
      <c r="AD160" s="21"/>
    </row>
    <row r="161" spans="1:30" ht="15.75">
      <c r="A161" s="118"/>
      <c r="B161" s="20"/>
      <c r="C161" s="19"/>
      <c r="D161" s="19"/>
      <c r="E161" s="20"/>
      <c r="F161" s="27"/>
      <c r="G161" s="19"/>
      <c r="H161" s="20"/>
      <c r="I161" s="103"/>
      <c r="J161" s="19"/>
      <c r="K161" s="103"/>
      <c r="L161" s="19"/>
      <c r="M161" s="25"/>
      <c r="N161" s="19"/>
      <c r="O161" s="25"/>
      <c r="P161" s="19"/>
      <c r="Q161" s="19"/>
      <c r="R161" s="31"/>
      <c r="S161" s="19"/>
      <c r="T161" s="25"/>
      <c r="U161" s="19"/>
      <c r="V161" s="74"/>
      <c r="W161" s="25"/>
      <c r="X161" s="29"/>
      <c r="Y161" s="29"/>
      <c r="Z161" s="29"/>
      <c r="AA161" s="25"/>
      <c r="AB161" s="21"/>
      <c r="AC161" s="21"/>
      <c r="AD161" s="21"/>
    </row>
    <row r="162" spans="1:30" ht="15.75">
      <c r="A162" s="27"/>
      <c r="B162" s="20"/>
      <c r="C162" s="813">
        <v>85324</v>
      </c>
      <c r="D162" s="813"/>
      <c r="E162" s="814"/>
      <c r="F162" s="85" t="s">
        <v>160</v>
      </c>
      <c r="G162" s="19"/>
      <c r="H162" s="20"/>
      <c r="I162" s="65"/>
      <c r="J162" s="66"/>
      <c r="K162" s="66"/>
      <c r="L162" s="66"/>
      <c r="M162" s="66"/>
      <c r="N162" s="66"/>
      <c r="O162" s="66"/>
      <c r="P162" s="46"/>
      <c r="Q162" s="46"/>
      <c r="R162" s="67"/>
      <c r="S162" s="66"/>
      <c r="T162" s="66"/>
      <c r="U162" s="60"/>
      <c r="V162" s="99"/>
      <c r="W162" s="99"/>
      <c r="X162" s="99"/>
      <c r="Y162" s="99"/>
      <c r="Z162" s="99"/>
      <c r="AA162" s="99"/>
      <c r="AB162" s="32">
        <v>20000</v>
      </c>
      <c r="AC162" s="32"/>
      <c r="AD162" s="32">
        <f>AB162+AC162</f>
        <v>20000</v>
      </c>
    </row>
    <row r="163" spans="1:30" ht="15.75">
      <c r="A163" s="27"/>
      <c r="B163" s="20"/>
      <c r="C163" s="843" t="s">
        <v>162</v>
      </c>
      <c r="D163" s="843"/>
      <c r="E163" s="844"/>
      <c r="F163" s="27" t="s">
        <v>163</v>
      </c>
      <c r="G163" s="19"/>
      <c r="H163" s="20"/>
      <c r="I163" s="71"/>
      <c r="J163" s="72"/>
      <c r="K163" s="72"/>
      <c r="L163" s="72"/>
      <c r="M163" s="72"/>
      <c r="N163" s="72"/>
      <c r="O163" s="72"/>
      <c r="P163" s="19"/>
      <c r="Q163" s="19"/>
      <c r="R163" s="31"/>
      <c r="S163" s="72"/>
      <c r="T163" s="72"/>
      <c r="U163" s="51"/>
      <c r="V163" s="117"/>
      <c r="W163" s="117"/>
      <c r="X163" s="117"/>
      <c r="Y163" s="117"/>
      <c r="Z163" s="117"/>
      <c r="AA163" s="117"/>
      <c r="AB163" s="112"/>
      <c r="AC163" s="112"/>
      <c r="AD163" s="112"/>
    </row>
    <row r="164" spans="1:30" ht="15.75">
      <c r="A164" s="27"/>
      <c r="B164" s="20"/>
      <c r="C164" s="843" t="s">
        <v>164</v>
      </c>
      <c r="D164" s="843"/>
      <c r="E164" s="844"/>
      <c r="F164" s="27"/>
      <c r="G164" s="19"/>
      <c r="H164" s="20"/>
      <c r="I164" s="71"/>
      <c r="J164" s="72"/>
      <c r="K164" s="72"/>
      <c r="L164" s="72"/>
      <c r="M164" s="72"/>
      <c r="N164" s="72"/>
      <c r="O164" s="72"/>
      <c r="P164" s="19"/>
      <c r="Q164" s="19"/>
      <c r="R164" s="31"/>
      <c r="S164" s="72"/>
      <c r="T164" s="72"/>
      <c r="U164" s="51"/>
      <c r="V164" s="117"/>
      <c r="W164" s="117"/>
      <c r="X164" s="117"/>
      <c r="Y164" s="117"/>
      <c r="Z164" s="117"/>
      <c r="AA164" s="117"/>
      <c r="AB164" s="112"/>
      <c r="AC164" s="112"/>
      <c r="AD164" s="112"/>
    </row>
    <row r="165" spans="1:30" ht="15.75">
      <c r="A165" s="27"/>
      <c r="B165" s="20"/>
      <c r="C165" s="132"/>
      <c r="D165" s="132"/>
      <c r="E165" s="133"/>
      <c r="F165" s="27"/>
      <c r="G165" s="19"/>
      <c r="H165" s="20"/>
      <c r="I165" s="71"/>
      <c r="J165" s="72"/>
      <c r="K165" s="72"/>
      <c r="L165" s="72"/>
      <c r="M165" s="72"/>
      <c r="N165" s="72"/>
      <c r="O165" s="72"/>
      <c r="P165" s="19"/>
      <c r="Q165" s="19"/>
      <c r="R165" s="31"/>
      <c r="S165" s="72"/>
      <c r="T165" s="72"/>
      <c r="U165" s="51"/>
      <c r="V165" s="117"/>
      <c r="W165" s="117"/>
      <c r="X165" s="117"/>
      <c r="Y165" s="117"/>
      <c r="Z165" s="117"/>
      <c r="AA165" s="117"/>
      <c r="AB165" s="112"/>
      <c r="AC165" s="112"/>
      <c r="AD165" s="112"/>
    </row>
    <row r="166" spans="1:30" ht="15.75">
      <c r="A166" s="34" t="s">
        <v>172</v>
      </c>
      <c r="B166" s="35"/>
      <c r="C166" s="36"/>
      <c r="D166" s="36"/>
      <c r="E166" s="35"/>
      <c r="F166" s="37"/>
      <c r="G166" s="36"/>
      <c r="H166" s="35"/>
      <c r="I166" s="136" t="s">
        <v>173</v>
      </c>
      <c r="J166" s="81" t="e">
        <f>#REF!+#REF!+#REF!+#REF!+#REF!+#REF!+#REF!+#REF!+#REF!+#REF!+J154</f>
        <v>#REF!</v>
      </c>
      <c r="K166" s="41" t="e">
        <f>#REF!+#REF!+#REF!+#REF!+#REF!+#REF!+#REF!+#REF!+#REF!+#REF!+K154</f>
        <v>#REF!</v>
      </c>
      <c r="L166" s="39"/>
      <c r="M166" s="41">
        <f>SUM(M154:M155)</f>
        <v>315560</v>
      </c>
      <c r="N166" s="41">
        <f>SUM(N154:N155)</f>
        <v>14440</v>
      </c>
      <c r="O166" s="81">
        <f>SUM(O154:O155)</f>
        <v>330000</v>
      </c>
      <c r="P166" s="42">
        <f>SUM(P153:P155)</f>
        <v>198443</v>
      </c>
      <c r="Q166" s="42"/>
      <c r="R166" s="43">
        <f>P166/O166</f>
        <v>0.6013424242424242</v>
      </c>
      <c r="S166" s="41">
        <f>SUM(S154:S155)</f>
        <v>20000</v>
      </c>
      <c r="T166" s="81">
        <f>O166+S166</f>
        <v>350000</v>
      </c>
      <c r="U166" s="41">
        <f>SUM(U154:U155)</f>
        <v>0</v>
      </c>
      <c r="V166" s="44">
        <f>SUM(V153:V155)</f>
        <v>290000</v>
      </c>
      <c r="W166" s="44">
        <f>SUM(W153:W155)</f>
        <v>-5000</v>
      </c>
      <c r="X166" s="44">
        <f>SUM(X153:X155)</f>
        <v>285000</v>
      </c>
      <c r="Y166" s="44"/>
      <c r="Z166" s="44">
        <f>SUM(Z153:Z155)</f>
        <v>285000</v>
      </c>
      <c r="AA166" s="45"/>
      <c r="AB166" s="44">
        <f>SUM(AB153:AB165)</f>
        <v>312500</v>
      </c>
      <c r="AC166" s="44"/>
      <c r="AD166" s="44">
        <f>SUM(AD153:AD165)</f>
        <v>312500</v>
      </c>
    </row>
    <row r="167" spans="1:30" ht="15.75">
      <c r="A167" s="34" t="s">
        <v>174</v>
      </c>
      <c r="B167" s="35"/>
      <c r="C167" s="55"/>
      <c r="D167" s="55"/>
      <c r="E167" s="56"/>
      <c r="F167" s="89"/>
      <c r="G167" s="55"/>
      <c r="H167" s="56"/>
      <c r="I167" s="38" t="s">
        <v>175</v>
      </c>
      <c r="J167" s="81" t="e">
        <f>J166+J134+#REF!+J107+J96+J82+J69+J62+J41+#REF!+J12</f>
        <v>#REF!</v>
      </c>
      <c r="K167" s="45" t="e">
        <f>I167+J167</f>
        <v>#REF!</v>
      </c>
      <c r="L167" s="34"/>
      <c r="M167" s="41" t="e">
        <f>#REF!+M166+M134+#REF!+M107+M96+M82+M69+M62+M41+#REF!+M12+#REF!</f>
        <v>#REF!</v>
      </c>
      <c r="N167" s="41" t="e">
        <f>#REF!+N166+N134+#REF!+N107+N96+N82+N69+N62+N41+#REF!+N12+#REF!</f>
        <v>#REF!</v>
      </c>
      <c r="O167" s="81" t="e">
        <f>#REF!+O166+O134+#REF!+O107+O96+O82+O69+O62+O41+#REF!+O12+#REF!</f>
        <v>#REF!</v>
      </c>
      <c r="P167" s="42" t="e">
        <f>SUM(#REF!,P166,P134,#REF!,P107,P96,P82,P69,P62,P41,P16,#REF!,P12)</f>
        <v>#REF!</v>
      </c>
      <c r="Q167" s="42"/>
      <c r="R167" s="43" t="e">
        <f>P167/O167</f>
        <v>#REF!</v>
      </c>
      <c r="S167" s="41">
        <v>-12300980</v>
      </c>
      <c r="T167" s="81" t="e">
        <f>O167+S167</f>
        <v>#REF!</v>
      </c>
      <c r="U167" s="41">
        <v>4654</v>
      </c>
      <c r="V167" s="44" t="e">
        <f>#REF!+V166+V134+#REF!+V107+V96+V82+V69+V62+V41+#REF!+V12+#REF!</f>
        <v>#REF!</v>
      </c>
      <c r="W167" s="44" t="e">
        <f>#REF!+W166+W134+#REF!+W107+W96+W82+W69+W62+W41+#REF!+W12+#REF!</f>
        <v>#REF!</v>
      </c>
      <c r="X167" s="44" t="e">
        <f>#REF!+X166+X134+#REF!+X107+X96+X82+X69+X62+X41+#REF!+X12+#REF!</f>
        <v>#REF!</v>
      </c>
      <c r="Y167" s="44" t="e">
        <f>#REF!+Y166+Y134+#REF!+Y107+Y96+Y82+Y69+Y62+Y41+#REF!+Y12+#REF!</f>
        <v>#REF!</v>
      </c>
      <c r="Z167" s="44" t="e">
        <f>#REF!+Z166+Z134+#REF!+Z107+Z96+Z82+Z69+Z62+Z41+#REF!+Z12+#REF!</f>
        <v>#REF!</v>
      </c>
      <c r="AA167" s="45" t="e">
        <f>#REF!+AA166+AA134+#REF!+AA107+AA96+AA82+AA69+AA62+AA41+#REF!+AA12+#REF!</f>
        <v>#REF!</v>
      </c>
      <c r="AB167" s="113">
        <f>AB166+AB152+AB134+AB122+AB107+AB96+AB82+AB69+AB62+AB41+AB12+AB27</f>
        <v>38884436</v>
      </c>
      <c r="AC167" s="113">
        <f>AC166+AC152+AC134+AC122+AC107+AC96+AC82+AC69+AC62+AC41+AC12+AC27</f>
        <v>-611709</v>
      </c>
      <c r="AD167" s="113">
        <f>AD166+AD152+AD134+AD122+AD107+AD96+AD82+AD69+AD62+AD41+AD12+AD27</f>
        <v>38272727</v>
      </c>
    </row>
    <row r="168" spans="1:9" ht="1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5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5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74.25" customHeight="1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5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15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6:8" ht="15">
      <c r="F184" s="19"/>
      <c r="G184" s="19"/>
      <c r="H184" s="19"/>
    </row>
    <row r="185" spans="6:8" ht="15">
      <c r="F185" s="19"/>
      <c r="G185" s="19"/>
      <c r="H185" s="19"/>
    </row>
  </sheetData>
  <mergeCells count="55">
    <mergeCell ref="H1:AB1"/>
    <mergeCell ref="A4:AB4"/>
    <mergeCell ref="A7:B8"/>
    <mergeCell ref="C7:E8"/>
    <mergeCell ref="F7:H8"/>
    <mergeCell ref="I7:I8"/>
    <mergeCell ref="J7:J8"/>
    <mergeCell ref="K7:K8"/>
    <mergeCell ref="C50:E50"/>
    <mergeCell ref="F59:H59"/>
    <mergeCell ref="F60:H60"/>
    <mergeCell ref="C9:E9"/>
    <mergeCell ref="C22:E22"/>
    <mergeCell ref="C28:E28"/>
    <mergeCell ref="C42:E42"/>
    <mergeCell ref="C17:E17"/>
    <mergeCell ref="C45:E45"/>
    <mergeCell ref="F61:H61"/>
    <mergeCell ref="C63:E63"/>
    <mergeCell ref="C66:E66"/>
    <mergeCell ref="C70:E70"/>
    <mergeCell ref="C79:E79"/>
    <mergeCell ref="C80:E80"/>
    <mergeCell ref="C81:E81"/>
    <mergeCell ref="C83:E83"/>
    <mergeCell ref="F105:H105"/>
    <mergeCell ref="C106:E106"/>
    <mergeCell ref="F106:H106"/>
    <mergeCell ref="C87:E87"/>
    <mergeCell ref="C97:E97"/>
    <mergeCell ref="C101:E101"/>
    <mergeCell ref="C104:E104"/>
    <mergeCell ref="C105:E105"/>
    <mergeCell ref="C123:E123"/>
    <mergeCell ref="C138:E138"/>
    <mergeCell ref="C139:E139"/>
    <mergeCell ref="C135:E135"/>
    <mergeCell ref="C136:E136"/>
    <mergeCell ref="C141:E141"/>
    <mergeCell ref="C145:E145"/>
    <mergeCell ref="C148:E148"/>
    <mergeCell ref="C149:E149"/>
    <mergeCell ref="C164:E164"/>
    <mergeCell ref="C150:E150"/>
    <mergeCell ref="C153:E153"/>
    <mergeCell ref="C162:E162"/>
    <mergeCell ref="C163:E163"/>
    <mergeCell ref="C116:E116"/>
    <mergeCell ref="F117:G117"/>
    <mergeCell ref="C119:E119"/>
    <mergeCell ref="C115:E115"/>
    <mergeCell ref="C108:E108"/>
    <mergeCell ref="F109:G109"/>
    <mergeCell ref="C111:E111"/>
    <mergeCell ref="C112:E112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58" r:id="rId1"/>
  <headerFooter alignWithMargins="0">
    <oddFooter>&amp;CStrona &amp;P</oddFooter>
  </headerFooter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="60" zoomScaleNormal="75" workbookViewId="0" topLeftCell="A1">
      <selection activeCell="T10" sqref="T10"/>
    </sheetView>
  </sheetViews>
  <sheetFormatPr defaultColWidth="9.140625" defaultRowHeight="12.75"/>
  <cols>
    <col min="1" max="1" width="7.421875" style="152" customWidth="1"/>
    <col min="2" max="2" width="11.28125" style="152" customWidth="1"/>
    <col min="3" max="3" width="8.8515625" style="152" customWidth="1"/>
    <col min="4" max="4" width="56.28125" style="152" customWidth="1"/>
    <col min="5" max="5" width="0.13671875" style="152" hidden="1" customWidth="1"/>
    <col min="6" max="6" width="10.7109375" style="152" hidden="1" customWidth="1"/>
    <col min="7" max="7" width="13.00390625" style="152" hidden="1" customWidth="1"/>
    <col min="8" max="8" width="12.00390625" style="152" hidden="1" customWidth="1"/>
    <col min="9" max="9" width="0.13671875" style="152" hidden="1" customWidth="1"/>
    <col min="10" max="10" width="13.8515625" style="152" hidden="1" customWidth="1"/>
    <col min="11" max="11" width="14.00390625" style="152" hidden="1" customWidth="1"/>
    <col min="12" max="12" width="13.00390625" style="152" hidden="1" customWidth="1"/>
    <col min="13" max="13" width="15.140625" style="152" hidden="1" customWidth="1"/>
    <col min="14" max="14" width="0.13671875" style="152" hidden="1" customWidth="1"/>
    <col min="15" max="15" width="14.8515625" style="152" hidden="1" customWidth="1"/>
    <col min="16" max="16" width="12.8515625" style="152" hidden="1" customWidth="1"/>
    <col min="17" max="17" width="16.57421875" style="152" hidden="1" customWidth="1"/>
    <col min="18" max="18" width="13.421875" style="152" hidden="1" customWidth="1"/>
    <col min="19" max="19" width="15.57421875" style="152" customWidth="1"/>
    <col min="20" max="21" width="15.8515625" style="152" customWidth="1"/>
    <col min="22" max="16384" width="9.140625" style="152" customWidth="1"/>
  </cols>
  <sheetData>
    <row r="1" spans="5:19" ht="18">
      <c r="E1" s="153" t="s">
        <v>207</v>
      </c>
      <c r="H1" s="154"/>
      <c r="M1" s="155" t="s">
        <v>207</v>
      </c>
      <c r="N1" s="156"/>
      <c r="O1" s="155" t="s">
        <v>207</v>
      </c>
      <c r="P1" s="156"/>
      <c r="Q1" s="155" t="s">
        <v>207</v>
      </c>
      <c r="R1" s="156"/>
      <c r="S1" s="153" t="s">
        <v>208</v>
      </c>
    </row>
    <row r="2" spans="5:19" ht="18">
      <c r="E2" s="153" t="s">
        <v>209</v>
      </c>
      <c r="H2" s="154"/>
      <c r="M2" s="155" t="s">
        <v>210</v>
      </c>
      <c r="N2" s="156"/>
      <c r="O2" s="155" t="s">
        <v>210</v>
      </c>
      <c r="P2" s="156"/>
      <c r="Q2" s="155" t="s">
        <v>210</v>
      </c>
      <c r="R2" s="156"/>
      <c r="S2" s="153" t="s">
        <v>211</v>
      </c>
    </row>
    <row r="3" spans="5:19" ht="18">
      <c r="E3" s="157" t="s">
        <v>212</v>
      </c>
      <c r="H3" s="158"/>
      <c r="M3" s="155" t="s">
        <v>212</v>
      </c>
      <c r="N3" s="156"/>
      <c r="O3" s="155" t="s">
        <v>212</v>
      </c>
      <c r="P3" s="156"/>
      <c r="Q3" s="155" t="s">
        <v>212</v>
      </c>
      <c r="R3" s="156"/>
      <c r="S3" s="153" t="s">
        <v>213</v>
      </c>
    </row>
    <row r="4" spans="5:19" ht="18">
      <c r="E4" s="153" t="s">
        <v>214</v>
      </c>
      <c r="H4" s="154"/>
      <c r="M4" s="155" t="s">
        <v>215</v>
      </c>
      <c r="N4" s="156"/>
      <c r="O4" s="155" t="s">
        <v>216</v>
      </c>
      <c r="P4" s="156"/>
      <c r="Q4" s="155" t="s">
        <v>216</v>
      </c>
      <c r="R4" s="156"/>
      <c r="S4" s="153" t="s">
        <v>217</v>
      </c>
    </row>
    <row r="5" spans="4:5" ht="15">
      <c r="D5" s="156"/>
      <c r="E5" s="156"/>
    </row>
    <row r="7" spans="1:21" ht="18">
      <c r="A7" s="465" t="s">
        <v>218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</row>
    <row r="8" spans="1:21" ht="18">
      <c r="A8" s="465" t="s">
        <v>219</v>
      </c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</row>
    <row r="9" spans="1:5" ht="15.75">
      <c r="A9" s="159"/>
      <c r="B9" s="159"/>
      <c r="C9" s="159"/>
      <c r="D9" s="159"/>
      <c r="E9" s="159"/>
    </row>
    <row r="11" spans="1:21" ht="15.75">
      <c r="A11" s="164" t="s">
        <v>220</v>
      </c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</row>
    <row r="12" spans="1:5" ht="15.75">
      <c r="A12" s="159"/>
      <c r="B12" s="159"/>
      <c r="C12" s="159"/>
      <c r="D12" s="159"/>
      <c r="E12" s="159"/>
    </row>
    <row r="13" spans="1:21" ht="15.75">
      <c r="A13" s="165" t="s">
        <v>221</v>
      </c>
      <c r="B13" s="166"/>
      <c r="C13" s="166"/>
      <c r="D13" s="167" t="s">
        <v>222</v>
      </c>
      <c r="E13" s="160" t="s">
        <v>223</v>
      </c>
      <c r="F13" s="161" t="s">
        <v>6</v>
      </c>
      <c r="G13" s="160" t="s">
        <v>7</v>
      </c>
      <c r="H13" s="161" t="s">
        <v>6</v>
      </c>
      <c r="I13" s="160" t="s">
        <v>7</v>
      </c>
      <c r="J13" s="161" t="s">
        <v>6</v>
      </c>
      <c r="K13" s="161" t="s">
        <v>7</v>
      </c>
      <c r="L13" s="162" t="s">
        <v>6</v>
      </c>
      <c r="M13" s="160" t="s">
        <v>224</v>
      </c>
      <c r="N13" s="163" t="s">
        <v>6</v>
      </c>
      <c r="O13" s="163" t="s">
        <v>7</v>
      </c>
      <c r="P13" s="163" t="s">
        <v>6</v>
      </c>
      <c r="Q13" s="163" t="s">
        <v>7</v>
      </c>
      <c r="R13" s="163" t="s">
        <v>6</v>
      </c>
      <c r="S13" s="161" t="s">
        <v>225</v>
      </c>
      <c r="T13" s="161" t="s">
        <v>6</v>
      </c>
      <c r="U13" s="161" t="s">
        <v>195</v>
      </c>
    </row>
    <row r="14" spans="1:21" ht="15.75">
      <c r="A14" s="173" t="s">
        <v>226</v>
      </c>
      <c r="B14" s="174" t="s">
        <v>2</v>
      </c>
      <c r="C14" s="173" t="s">
        <v>227</v>
      </c>
      <c r="D14" s="168"/>
      <c r="E14" s="175" t="s">
        <v>228</v>
      </c>
      <c r="F14" s="176" t="s">
        <v>229</v>
      </c>
      <c r="G14" s="175" t="s">
        <v>12</v>
      </c>
      <c r="H14" s="176" t="s">
        <v>11</v>
      </c>
      <c r="I14" s="175" t="s">
        <v>12</v>
      </c>
      <c r="J14" s="176" t="s">
        <v>16</v>
      </c>
      <c r="K14" s="176" t="s">
        <v>12</v>
      </c>
      <c r="L14" s="177" t="s">
        <v>230</v>
      </c>
      <c r="M14" s="175" t="s">
        <v>18</v>
      </c>
      <c r="N14" s="178" t="s">
        <v>19</v>
      </c>
      <c r="O14" s="178" t="s">
        <v>12</v>
      </c>
      <c r="P14" s="178" t="s">
        <v>231</v>
      </c>
      <c r="Q14" s="178" t="s">
        <v>12</v>
      </c>
      <c r="R14" s="178" t="s">
        <v>232</v>
      </c>
      <c r="S14" s="176" t="s">
        <v>179</v>
      </c>
      <c r="T14" s="176" t="s">
        <v>197</v>
      </c>
      <c r="U14" s="176" t="s">
        <v>196</v>
      </c>
    </row>
    <row r="15" spans="1:21" ht="15">
      <c r="A15" s="179" t="s">
        <v>22</v>
      </c>
      <c r="B15" s="179" t="s">
        <v>23</v>
      </c>
      <c r="C15" s="180">
        <v>2110</v>
      </c>
      <c r="D15" s="181" t="s">
        <v>233</v>
      </c>
      <c r="E15" s="26">
        <v>50000</v>
      </c>
      <c r="G15" s="26">
        <f>E15+F15</f>
        <v>50000</v>
      </c>
      <c r="I15" s="26">
        <f>G15+H15</f>
        <v>50000</v>
      </c>
      <c r="K15" s="26">
        <f>I15+J15</f>
        <v>50000</v>
      </c>
      <c r="M15" s="24">
        <v>55000</v>
      </c>
      <c r="N15" s="182">
        <v>-5000</v>
      </c>
      <c r="O15" s="26">
        <f>M15+N15</f>
        <v>50000</v>
      </c>
      <c r="P15" s="182"/>
      <c r="Q15" s="26">
        <f>O15+P15</f>
        <v>50000</v>
      </c>
      <c r="R15" s="182"/>
      <c r="S15" s="26">
        <v>20000</v>
      </c>
      <c r="T15" s="26"/>
      <c r="U15" s="26">
        <f>S15+T15</f>
        <v>20000</v>
      </c>
    </row>
    <row r="16" spans="1:21" ht="15">
      <c r="A16" s="183"/>
      <c r="B16" s="183"/>
      <c r="C16" s="184"/>
      <c r="D16" s="185" t="s">
        <v>234</v>
      </c>
      <c r="E16" s="29"/>
      <c r="G16" s="29"/>
      <c r="I16" s="29"/>
      <c r="K16" s="29"/>
      <c r="M16" s="32"/>
      <c r="N16" s="182"/>
      <c r="O16" s="29"/>
      <c r="P16" s="182"/>
      <c r="Q16" s="29"/>
      <c r="R16" s="182"/>
      <c r="S16" s="29"/>
      <c r="T16" s="29"/>
      <c r="U16" s="29"/>
    </row>
    <row r="17" spans="1:21" ht="15.75">
      <c r="A17" s="169"/>
      <c r="B17" s="170"/>
      <c r="C17" s="170"/>
      <c r="D17" s="171"/>
      <c r="E17" s="81">
        <v>50000</v>
      </c>
      <c r="F17" s="186"/>
      <c r="G17" s="41">
        <f>E17+F17</f>
        <v>50000</v>
      </c>
      <c r="H17" s="186"/>
      <c r="I17" s="41">
        <f>G17+H17</f>
        <v>50000</v>
      </c>
      <c r="J17" s="186"/>
      <c r="K17" s="81">
        <f>I17+J17</f>
        <v>50000</v>
      </c>
      <c r="L17" s="186"/>
      <c r="M17" s="44">
        <f>M15</f>
        <v>55000</v>
      </c>
      <c r="N17" s="45">
        <f>N15</f>
        <v>-5000</v>
      </c>
      <c r="O17" s="44">
        <f>O15</f>
        <v>50000</v>
      </c>
      <c r="P17" s="45"/>
      <c r="Q17" s="44">
        <f>Q15</f>
        <v>50000</v>
      </c>
      <c r="R17" s="45"/>
      <c r="S17" s="44">
        <f>S15</f>
        <v>20000</v>
      </c>
      <c r="T17" s="44"/>
      <c r="U17" s="44">
        <f>U15</f>
        <v>20000</v>
      </c>
    </row>
    <row r="18" spans="1:21" ht="15">
      <c r="A18" s="183" t="s">
        <v>41</v>
      </c>
      <c r="B18" s="183" t="s">
        <v>42</v>
      </c>
      <c r="C18" s="184">
        <v>2110</v>
      </c>
      <c r="D18" s="185" t="s">
        <v>233</v>
      </c>
      <c r="E18" s="29">
        <v>50000</v>
      </c>
      <c r="G18" s="29">
        <f>E18+F18</f>
        <v>50000</v>
      </c>
      <c r="I18" s="29">
        <f>G18+H18</f>
        <v>50000</v>
      </c>
      <c r="K18" s="29">
        <f>I18+J18</f>
        <v>50000</v>
      </c>
      <c r="M18" s="32">
        <v>50000</v>
      </c>
      <c r="N18" s="182">
        <v>-10000</v>
      </c>
      <c r="O18" s="29">
        <f>M18+N18</f>
        <v>40000</v>
      </c>
      <c r="P18" s="182"/>
      <c r="Q18" s="29">
        <f>O18+P18</f>
        <v>40000</v>
      </c>
      <c r="R18" s="182"/>
      <c r="S18" s="29">
        <v>71000</v>
      </c>
      <c r="T18" s="29"/>
      <c r="U18" s="29">
        <f>S18+T18</f>
        <v>71000</v>
      </c>
    </row>
    <row r="19" spans="1:21" ht="15">
      <c r="A19" s="184"/>
      <c r="B19" s="184"/>
      <c r="C19" s="184"/>
      <c r="D19" s="185" t="s">
        <v>234</v>
      </c>
      <c r="E19" s="185"/>
      <c r="G19" s="29"/>
      <c r="I19" s="29"/>
      <c r="K19" s="33"/>
      <c r="M19" s="32"/>
      <c r="N19" s="182"/>
      <c r="O19" s="29"/>
      <c r="P19" s="182"/>
      <c r="Q19" s="29"/>
      <c r="R19" s="182"/>
      <c r="S19" s="29"/>
      <c r="T19" s="29"/>
      <c r="U19" s="29"/>
    </row>
    <row r="20" spans="1:21" ht="15.75">
      <c r="A20" s="169"/>
      <c r="B20" s="170"/>
      <c r="C20" s="170"/>
      <c r="D20" s="171"/>
      <c r="E20" s="81">
        <v>50000</v>
      </c>
      <c r="F20" s="186"/>
      <c r="G20" s="41">
        <f>E20+F20</f>
        <v>50000</v>
      </c>
      <c r="H20" s="186"/>
      <c r="I20" s="41">
        <f>G20+H20</f>
        <v>50000</v>
      </c>
      <c r="J20" s="186"/>
      <c r="K20" s="81">
        <f>I20+J20</f>
        <v>50000</v>
      </c>
      <c r="L20" s="186"/>
      <c r="M20" s="44">
        <f>M18</f>
        <v>50000</v>
      </c>
      <c r="N20" s="45">
        <f>N18</f>
        <v>-10000</v>
      </c>
      <c r="O20" s="44">
        <f>O18</f>
        <v>40000</v>
      </c>
      <c r="P20" s="45"/>
      <c r="Q20" s="44">
        <f>Q18</f>
        <v>40000</v>
      </c>
      <c r="R20" s="45"/>
      <c r="S20" s="44">
        <f>S18</f>
        <v>71000</v>
      </c>
      <c r="T20" s="44"/>
      <c r="U20" s="44">
        <f>U18</f>
        <v>71000</v>
      </c>
    </row>
    <row r="21" spans="1:21" ht="15">
      <c r="A21" s="184">
        <v>710</v>
      </c>
      <c r="B21" s="184">
        <v>71013</v>
      </c>
      <c r="C21" s="184">
        <v>2110</v>
      </c>
      <c r="D21" s="185" t="s">
        <v>233</v>
      </c>
      <c r="E21" s="29">
        <v>80000</v>
      </c>
      <c r="G21" s="26">
        <f>E21+F21</f>
        <v>80000</v>
      </c>
      <c r="I21" s="29">
        <f>G21+H21</f>
        <v>80000</v>
      </c>
      <c r="K21" s="29">
        <f>I21+J21</f>
        <v>80000</v>
      </c>
      <c r="M21" s="24">
        <v>70000</v>
      </c>
      <c r="N21" s="182">
        <v>-30000</v>
      </c>
      <c r="O21" s="29">
        <f>M21+N21</f>
        <v>40000</v>
      </c>
      <c r="P21" s="182"/>
      <c r="Q21" s="29">
        <f>O21+P21</f>
        <v>40000</v>
      </c>
      <c r="R21" s="182"/>
      <c r="S21" s="29">
        <v>45000</v>
      </c>
      <c r="T21" s="29">
        <v>-10000</v>
      </c>
      <c r="U21" s="29">
        <f>S21+T21</f>
        <v>35000</v>
      </c>
    </row>
    <row r="22" spans="1:21" ht="15">
      <c r="A22" s="184"/>
      <c r="B22" s="184"/>
      <c r="C22" s="184"/>
      <c r="D22" s="185" t="s">
        <v>234</v>
      </c>
      <c r="E22" s="185"/>
      <c r="G22" s="29"/>
      <c r="I22" s="29"/>
      <c r="K22" s="29"/>
      <c r="M22" s="32"/>
      <c r="N22" s="182"/>
      <c r="O22" s="29"/>
      <c r="P22" s="182"/>
      <c r="Q22" s="29"/>
      <c r="R22" s="182"/>
      <c r="S22" s="29"/>
      <c r="T22" s="29"/>
      <c r="U22" s="29"/>
    </row>
    <row r="23" spans="1:21" ht="15">
      <c r="A23" s="184"/>
      <c r="B23" s="184">
        <v>71014</v>
      </c>
      <c r="C23" s="184">
        <v>2110</v>
      </c>
      <c r="D23" s="185" t="s">
        <v>233</v>
      </c>
      <c r="E23" s="29">
        <v>70000</v>
      </c>
      <c r="G23" s="29">
        <f>E23+F23</f>
        <v>70000</v>
      </c>
      <c r="I23" s="29">
        <f>G23+H23</f>
        <v>70000</v>
      </c>
      <c r="K23" s="29">
        <f>I23+J23</f>
        <v>70000</v>
      </c>
      <c r="M23" s="32">
        <v>90000</v>
      </c>
      <c r="N23" s="182">
        <v>-35000</v>
      </c>
      <c r="O23" s="29">
        <f>M23+N23</f>
        <v>55000</v>
      </c>
      <c r="P23" s="182"/>
      <c r="Q23" s="29">
        <f>O23+P23</f>
        <v>55000</v>
      </c>
      <c r="R23" s="182"/>
      <c r="S23" s="29">
        <v>40000</v>
      </c>
      <c r="T23" s="29"/>
      <c r="U23" s="29">
        <f>S23+T23</f>
        <v>40000</v>
      </c>
    </row>
    <row r="24" spans="1:21" ht="15">
      <c r="A24" s="184"/>
      <c r="B24" s="184"/>
      <c r="C24" s="184"/>
      <c r="D24" s="185" t="s">
        <v>234</v>
      </c>
      <c r="E24" s="185"/>
      <c r="G24" s="29"/>
      <c r="I24" s="29"/>
      <c r="K24" s="29"/>
      <c r="M24" s="32"/>
      <c r="N24" s="182"/>
      <c r="O24" s="29"/>
      <c r="P24" s="182"/>
      <c r="Q24" s="29"/>
      <c r="R24" s="182"/>
      <c r="S24" s="29"/>
      <c r="T24" s="29"/>
      <c r="U24" s="29"/>
    </row>
    <row r="25" spans="1:21" ht="15">
      <c r="A25" s="184"/>
      <c r="B25" s="184">
        <v>71015</v>
      </c>
      <c r="C25" s="184">
        <v>2110</v>
      </c>
      <c r="D25" s="185" t="s">
        <v>233</v>
      </c>
      <c r="E25" s="29">
        <v>85000</v>
      </c>
      <c r="G25" s="29">
        <f>E25+F25</f>
        <v>85000</v>
      </c>
      <c r="I25" s="29">
        <f>G25+H25</f>
        <v>85000</v>
      </c>
      <c r="K25" s="29">
        <f>I25+J25</f>
        <v>85000</v>
      </c>
      <c r="M25" s="32">
        <v>80000</v>
      </c>
      <c r="N25" s="182">
        <v>-5000</v>
      </c>
      <c r="O25" s="29">
        <f>M25+N25</f>
        <v>75000</v>
      </c>
      <c r="P25" s="182"/>
      <c r="Q25" s="29">
        <f>O25+P25</f>
        <v>75000</v>
      </c>
      <c r="R25" s="182"/>
      <c r="S25" s="29">
        <v>184000</v>
      </c>
      <c r="T25" s="29"/>
      <c r="U25" s="29">
        <f>S25+T25</f>
        <v>184000</v>
      </c>
    </row>
    <row r="26" spans="1:21" ht="15">
      <c r="A26" s="184"/>
      <c r="B26" s="184"/>
      <c r="C26" s="184"/>
      <c r="D26" s="185" t="s">
        <v>235</v>
      </c>
      <c r="E26" s="185"/>
      <c r="G26" s="29"/>
      <c r="I26" s="29"/>
      <c r="K26" s="29"/>
      <c r="M26" s="32"/>
      <c r="N26" s="182"/>
      <c r="O26" s="29"/>
      <c r="P26" s="182"/>
      <c r="Q26" s="29"/>
      <c r="R26" s="182"/>
      <c r="S26" s="29"/>
      <c r="T26" s="29"/>
      <c r="U26" s="29"/>
    </row>
    <row r="27" spans="1:21" ht="15">
      <c r="A27" s="187"/>
      <c r="B27" s="184"/>
      <c r="C27" s="184">
        <v>6410</v>
      </c>
      <c r="D27" s="188" t="s">
        <v>236</v>
      </c>
      <c r="E27" s="185"/>
      <c r="G27" s="30"/>
      <c r="I27" s="30"/>
      <c r="K27" s="29"/>
      <c r="M27" s="32"/>
      <c r="N27" s="182"/>
      <c r="O27" s="29"/>
      <c r="P27" s="182"/>
      <c r="Q27" s="29"/>
      <c r="R27" s="182"/>
      <c r="S27" s="29">
        <v>7000</v>
      </c>
      <c r="T27" s="29"/>
      <c r="U27" s="29">
        <f>S27+T27</f>
        <v>7000</v>
      </c>
    </row>
    <row r="28" spans="1:21" ht="15">
      <c r="A28" s="187"/>
      <c r="B28" s="189"/>
      <c r="C28" s="189"/>
      <c r="D28" s="188" t="s">
        <v>237</v>
      </c>
      <c r="E28" s="185"/>
      <c r="G28" s="30"/>
      <c r="I28" s="30"/>
      <c r="K28" s="29"/>
      <c r="M28" s="32"/>
      <c r="N28" s="182"/>
      <c r="O28" s="29"/>
      <c r="P28" s="182"/>
      <c r="Q28" s="29"/>
      <c r="R28" s="182"/>
      <c r="S28" s="29"/>
      <c r="T28" s="29"/>
      <c r="U28" s="29"/>
    </row>
    <row r="29" spans="1:21" ht="15.75">
      <c r="A29" s="169"/>
      <c r="B29" s="170"/>
      <c r="C29" s="170"/>
      <c r="D29" s="171"/>
      <c r="E29" s="81">
        <f>E21+E23+E25</f>
        <v>235000</v>
      </c>
      <c r="F29" s="186"/>
      <c r="G29" s="41">
        <f>E29+F29</f>
        <v>235000</v>
      </c>
      <c r="H29" s="186"/>
      <c r="I29" s="41">
        <f>G29+H29</f>
        <v>235000</v>
      </c>
      <c r="J29" s="186"/>
      <c r="K29" s="81">
        <f>I29+J29</f>
        <v>235000</v>
      </c>
      <c r="L29" s="186"/>
      <c r="M29" s="44">
        <f>M25+M23+M21</f>
        <v>240000</v>
      </c>
      <c r="N29" s="45">
        <f>N25+N23+N21</f>
        <v>-70000</v>
      </c>
      <c r="O29" s="44">
        <f>O25+O23+O21</f>
        <v>170000</v>
      </c>
      <c r="P29" s="45"/>
      <c r="Q29" s="44">
        <f>Q25+Q23+Q21</f>
        <v>170000</v>
      </c>
      <c r="R29" s="45"/>
      <c r="S29" s="44">
        <f>S25+S23+S21+S27</f>
        <v>276000</v>
      </c>
      <c r="T29" s="44">
        <f>T25+T23+T21+T27</f>
        <v>-10000</v>
      </c>
      <c r="U29" s="44">
        <f>U25+U23+U21+U27</f>
        <v>266000</v>
      </c>
    </row>
    <row r="30" spans="1:21" ht="15">
      <c r="A30" s="184">
        <v>750</v>
      </c>
      <c r="B30" s="184">
        <v>75011</v>
      </c>
      <c r="C30" s="184">
        <v>2110</v>
      </c>
      <c r="D30" s="185" t="s">
        <v>233</v>
      </c>
      <c r="E30" s="29">
        <v>126816</v>
      </c>
      <c r="G30" s="29">
        <f>E30+F30</f>
        <v>126816</v>
      </c>
      <c r="I30" s="26">
        <v>119824</v>
      </c>
      <c r="J30" s="182"/>
      <c r="K30" s="26">
        <f>I30+J30</f>
        <v>119824</v>
      </c>
      <c r="M30" s="24">
        <v>113832</v>
      </c>
      <c r="N30" s="182"/>
      <c r="O30" s="29">
        <f>M30+N30</f>
        <v>113832</v>
      </c>
      <c r="P30" s="182"/>
      <c r="Q30" s="29">
        <f>O30+P30</f>
        <v>113832</v>
      </c>
      <c r="R30" s="182"/>
      <c r="S30" s="29">
        <v>125595</v>
      </c>
      <c r="T30" s="29"/>
      <c r="U30" s="29">
        <f>S30+T30</f>
        <v>125595</v>
      </c>
    </row>
    <row r="31" spans="1:21" ht="15">
      <c r="A31" s="184"/>
      <c r="B31" s="184"/>
      <c r="C31" s="184"/>
      <c r="D31" s="185" t="s">
        <v>234</v>
      </c>
      <c r="E31" s="185"/>
      <c r="G31" s="29"/>
      <c r="I31" s="29"/>
      <c r="K31" s="29"/>
      <c r="M31" s="32"/>
      <c r="N31" s="182"/>
      <c r="O31" s="29"/>
      <c r="P31" s="182"/>
      <c r="Q31" s="29"/>
      <c r="R31" s="182"/>
      <c r="S31" s="29"/>
      <c r="T31" s="29"/>
      <c r="U31" s="29"/>
    </row>
    <row r="32" spans="1:21" ht="15">
      <c r="A32" s="184"/>
      <c r="B32" s="184">
        <v>75045</v>
      </c>
      <c r="C32" s="184">
        <v>2110</v>
      </c>
      <c r="D32" s="185" t="s">
        <v>233</v>
      </c>
      <c r="E32" s="29">
        <v>22000</v>
      </c>
      <c r="G32" s="29">
        <f>E32+F32</f>
        <v>22000</v>
      </c>
      <c r="I32" s="29">
        <f>G32+H32</f>
        <v>22000</v>
      </c>
      <c r="K32" s="29">
        <f>I32+J32</f>
        <v>22000</v>
      </c>
      <c r="M32" s="32">
        <v>17600</v>
      </c>
      <c r="N32" s="182"/>
      <c r="O32" s="29">
        <f>M32+N32</f>
        <v>17600</v>
      </c>
      <c r="P32" s="182"/>
      <c r="Q32" s="29">
        <f>O32+P32</f>
        <v>17600</v>
      </c>
      <c r="R32" s="182"/>
      <c r="S32" s="29">
        <v>16000</v>
      </c>
      <c r="T32" s="29"/>
      <c r="U32" s="29">
        <f>S32+T32</f>
        <v>16000</v>
      </c>
    </row>
    <row r="33" spans="1:21" ht="15">
      <c r="A33" s="184"/>
      <c r="B33" s="184"/>
      <c r="C33" s="184"/>
      <c r="D33" s="185" t="s">
        <v>234</v>
      </c>
      <c r="E33" s="185"/>
      <c r="G33" s="33"/>
      <c r="I33" s="29"/>
      <c r="K33" s="29"/>
      <c r="M33" s="32"/>
      <c r="N33" s="182"/>
      <c r="O33" s="29"/>
      <c r="P33" s="182"/>
      <c r="Q33" s="29"/>
      <c r="R33" s="182"/>
      <c r="S33" s="29"/>
      <c r="T33" s="29"/>
      <c r="U33" s="29"/>
    </row>
    <row r="34" spans="1:21" ht="15.75">
      <c r="A34" s="169"/>
      <c r="B34" s="170"/>
      <c r="C34" s="170"/>
      <c r="D34" s="171"/>
      <c r="E34" s="81">
        <f>E30+E32</f>
        <v>148816</v>
      </c>
      <c r="F34" s="190"/>
      <c r="G34" s="81">
        <f>E34+F34</f>
        <v>148816</v>
      </c>
      <c r="H34" s="186"/>
      <c r="I34" s="63">
        <f>I30+I32</f>
        <v>141824</v>
      </c>
      <c r="J34" s="81">
        <f>J30+J32</f>
        <v>0</v>
      </c>
      <c r="K34" s="81">
        <f>K30+K32</f>
        <v>141824</v>
      </c>
      <c r="L34" s="186"/>
      <c r="M34" s="44">
        <f>M32+M30</f>
        <v>131432</v>
      </c>
      <c r="N34" s="45"/>
      <c r="O34" s="44">
        <f>O32+O30</f>
        <v>131432</v>
      </c>
      <c r="P34" s="45"/>
      <c r="Q34" s="44">
        <f>Q32+Q30</f>
        <v>131432</v>
      </c>
      <c r="R34" s="45"/>
      <c r="S34" s="44">
        <f>S32+S30</f>
        <v>141595</v>
      </c>
      <c r="T34" s="44"/>
      <c r="U34" s="44">
        <f>U32+U30</f>
        <v>141595</v>
      </c>
    </row>
    <row r="35" spans="1:21" ht="15">
      <c r="A35" s="184">
        <v>754</v>
      </c>
      <c r="B35" s="184">
        <v>75411</v>
      </c>
      <c r="C35" s="184">
        <v>2110</v>
      </c>
      <c r="D35" s="185" t="s">
        <v>233</v>
      </c>
      <c r="E35" s="29">
        <v>1603964</v>
      </c>
      <c r="G35" s="29">
        <f>E35+F35</f>
        <v>1603964</v>
      </c>
      <c r="I35" s="29">
        <v>1762623</v>
      </c>
      <c r="J35" s="182"/>
      <c r="K35" s="29">
        <f>I35+J35</f>
        <v>1762623</v>
      </c>
      <c r="M35" s="32">
        <v>1782242</v>
      </c>
      <c r="N35" s="182">
        <v>-7650</v>
      </c>
      <c r="O35" s="29">
        <f>M35+N35</f>
        <v>1774592</v>
      </c>
      <c r="P35" s="182">
        <v>58000</v>
      </c>
      <c r="Q35" s="29">
        <f>O35+P35</f>
        <v>1832592</v>
      </c>
      <c r="R35" s="182"/>
      <c r="S35" s="29">
        <v>2030927</v>
      </c>
      <c r="T35" s="29">
        <v>20588</v>
      </c>
      <c r="U35" s="29">
        <f>S35+T35</f>
        <v>2051515</v>
      </c>
    </row>
    <row r="36" spans="1:21" ht="15">
      <c r="A36" s="184"/>
      <c r="B36" s="184"/>
      <c r="C36" s="184"/>
      <c r="D36" s="185" t="s">
        <v>234</v>
      </c>
      <c r="E36" s="185"/>
      <c r="G36" s="29"/>
      <c r="I36" s="29"/>
      <c r="K36" s="29"/>
      <c r="M36" s="32"/>
      <c r="N36" s="182"/>
      <c r="O36" s="29"/>
      <c r="P36" s="182"/>
      <c r="Q36" s="29"/>
      <c r="R36" s="182"/>
      <c r="S36" s="29"/>
      <c r="T36" s="29"/>
      <c r="U36" s="29"/>
    </row>
    <row r="37" spans="1:21" ht="15">
      <c r="A37" s="184"/>
      <c r="B37" s="184"/>
      <c r="C37" s="184">
        <v>6410</v>
      </c>
      <c r="D37" s="185" t="s">
        <v>238</v>
      </c>
      <c r="E37" s="29">
        <v>300000</v>
      </c>
      <c r="F37" s="182">
        <v>331000</v>
      </c>
      <c r="G37" s="29">
        <f>E37+F37</f>
        <v>631000</v>
      </c>
      <c r="I37" s="29">
        <f>G37+H37</f>
        <v>631000</v>
      </c>
      <c r="K37" s="29">
        <f>I37+J37</f>
        <v>631000</v>
      </c>
      <c r="M37" s="32">
        <v>1000000</v>
      </c>
      <c r="N37" s="182">
        <v>-310000</v>
      </c>
      <c r="O37" s="29">
        <f>M37+N37</f>
        <v>690000</v>
      </c>
      <c r="P37" s="182">
        <v>-20000</v>
      </c>
      <c r="Q37" s="29">
        <f>O37+P37</f>
        <v>670000</v>
      </c>
      <c r="R37" s="182"/>
      <c r="S37" s="29">
        <v>900000</v>
      </c>
      <c r="T37" s="29"/>
      <c r="U37" s="29">
        <f>S37+T37</f>
        <v>900000</v>
      </c>
    </row>
    <row r="38" spans="1:21" ht="15">
      <c r="A38" s="184"/>
      <c r="B38" s="184"/>
      <c r="C38" s="184"/>
      <c r="D38" s="185" t="s">
        <v>237</v>
      </c>
      <c r="E38" s="29"/>
      <c r="F38" s="182"/>
      <c r="G38" s="29"/>
      <c r="I38" s="29"/>
      <c r="K38" s="29"/>
      <c r="M38" s="32"/>
      <c r="N38" s="182"/>
      <c r="O38" s="29"/>
      <c r="P38" s="182"/>
      <c r="Q38" s="29"/>
      <c r="R38" s="182"/>
      <c r="S38" s="29"/>
      <c r="T38" s="29"/>
      <c r="U38" s="29"/>
    </row>
    <row r="39" spans="1:21" ht="15">
      <c r="A39" s="184"/>
      <c r="B39" s="184">
        <v>75414</v>
      </c>
      <c r="C39" s="184">
        <v>2110</v>
      </c>
      <c r="D39" s="185" t="s">
        <v>233</v>
      </c>
      <c r="E39" s="29"/>
      <c r="F39" s="182"/>
      <c r="G39" s="29"/>
      <c r="I39" s="29"/>
      <c r="K39" s="29"/>
      <c r="M39" s="32"/>
      <c r="N39" s="182"/>
      <c r="O39" s="29"/>
      <c r="P39" s="182"/>
      <c r="Q39" s="29"/>
      <c r="R39" s="182"/>
      <c r="S39" s="29">
        <v>400</v>
      </c>
      <c r="T39" s="29"/>
      <c r="U39" s="29">
        <f>S39+T39</f>
        <v>400</v>
      </c>
    </row>
    <row r="40" spans="1:21" ht="15">
      <c r="A40" s="184"/>
      <c r="B40" s="184"/>
      <c r="C40" s="184"/>
      <c r="D40" s="185" t="s">
        <v>234</v>
      </c>
      <c r="E40" s="185"/>
      <c r="G40" s="29"/>
      <c r="I40" s="33"/>
      <c r="K40" s="29"/>
      <c r="M40" s="32"/>
      <c r="N40" s="182"/>
      <c r="O40" s="29"/>
      <c r="P40" s="182"/>
      <c r="Q40" s="29"/>
      <c r="R40" s="182"/>
      <c r="S40" s="29"/>
      <c r="T40" s="29"/>
      <c r="U40" s="29"/>
    </row>
    <row r="41" spans="1:21" ht="15.75">
      <c r="A41" s="172"/>
      <c r="B41" s="170"/>
      <c r="C41" s="170"/>
      <c r="D41" s="171"/>
      <c r="E41" s="81" t="e">
        <f>#REF!+E35+E37</f>
        <v>#REF!</v>
      </c>
      <c r="F41" s="41">
        <v>331000</v>
      </c>
      <c r="G41" s="41" t="e">
        <f>E41+F41</f>
        <v>#REF!</v>
      </c>
      <c r="H41" s="190"/>
      <c r="I41" s="81" t="e">
        <f>I37+I35+#REF!</f>
        <v>#REF!</v>
      </c>
      <c r="J41" s="41" t="e">
        <f>J37+J35+#REF!</f>
        <v>#REF!</v>
      </c>
      <c r="K41" s="81" t="e">
        <f>K37+K35+#REF!</f>
        <v>#REF!</v>
      </c>
      <c r="L41" s="186"/>
      <c r="M41" s="44" t="e">
        <f>M37+M35+#REF!</f>
        <v>#REF!</v>
      </c>
      <c r="N41" s="45" t="e">
        <f>N37+N35+#REF!</f>
        <v>#REF!</v>
      </c>
      <c r="O41" s="44" t="e">
        <f>O37+O35+#REF!</f>
        <v>#REF!</v>
      </c>
      <c r="P41" s="45">
        <f>SUM(P35:P40)</f>
        <v>38000</v>
      </c>
      <c r="Q41" s="44" t="e">
        <f>Q37+Q35+#REF!</f>
        <v>#REF!</v>
      </c>
      <c r="R41" s="45">
        <f>SUM(R35:R40)</f>
        <v>0</v>
      </c>
      <c r="S41" s="44">
        <f>SUM(S35:S39)</f>
        <v>2931327</v>
      </c>
      <c r="T41" s="44">
        <f>SUM(T35:T39)</f>
        <v>20588</v>
      </c>
      <c r="U41" s="44">
        <f>SUM(U35:U40)</f>
        <v>2951915</v>
      </c>
    </row>
    <row r="42" spans="1:21" ht="15">
      <c r="A42" s="184">
        <v>851</v>
      </c>
      <c r="B42" s="187">
        <v>85156</v>
      </c>
      <c r="C42" s="184">
        <v>2110</v>
      </c>
      <c r="D42" s="185" t="s">
        <v>233</v>
      </c>
      <c r="E42" s="29">
        <v>0</v>
      </c>
      <c r="F42" s="182">
        <v>514000</v>
      </c>
      <c r="G42" s="29">
        <f>E42+F42</f>
        <v>514000</v>
      </c>
      <c r="I42" s="29">
        <v>660600</v>
      </c>
      <c r="J42" s="182"/>
      <c r="K42" s="29">
        <f>I42+J42</f>
        <v>660600</v>
      </c>
      <c r="M42" s="32">
        <v>405670</v>
      </c>
      <c r="N42" s="182">
        <v>-63200</v>
      </c>
      <c r="O42" s="29">
        <f>M42+N42</f>
        <v>342470</v>
      </c>
      <c r="P42" s="182"/>
      <c r="Q42" s="29">
        <f>O42+P42</f>
        <v>342470</v>
      </c>
      <c r="R42" s="182"/>
      <c r="S42" s="29">
        <v>481000</v>
      </c>
      <c r="T42" s="29"/>
      <c r="U42" s="29">
        <f>S42+T42</f>
        <v>481000</v>
      </c>
    </row>
    <row r="43" spans="1:21" ht="15">
      <c r="A43" s="191"/>
      <c r="B43" s="192"/>
      <c r="C43" s="191"/>
      <c r="D43" s="191" t="s">
        <v>234</v>
      </c>
      <c r="E43" s="191"/>
      <c r="G43" s="29"/>
      <c r="I43" s="29"/>
      <c r="K43" s="29"/>
      <c r="M43" s="32"/>
      <c r="N43" s="182"/>
      <c r="O43" s="29"/>
      <c r="P43" s="182"/>
      <c r="Q43" s="29"/>
      <c r="R43" s="182"/>
      <c r="S43" s="29"/>
      <c r="T43" s="29"/>
      <c r="U43" s="29"/>
    </row>
    <row r="44" spans="1:21" ht="15.75">
      <c r="A44" s="172"/>
      <c r="B44" s="170"/>
      <c r="C44" s="170"/>
      <c r="D44" s="171"/>
      <c r="E44" s="81" t="e">
        <f>#REF!+#REF!</f>
        <v>#REF!</v>
      </c>
      <c r="F44" s="41">
        <v>514000</v>
      </c>
      <c r="G44" s="41" t="e">
        <f>E44+F44</f>
        <v>#REF!</v>
      </c>
      <c r="H44" s="186"/>
      <c r="I44" s="41" t="e">
        <f>#REF!+#REF!+I42</f>
        <v>#REF!</v>
      </c>
      <c r="J44" s="41"/>
      <c r="K44" s="81" t="e">
        <f>#REF!+#REF!+K42</f>
        <v>#REF!</v>
      </c>
      <c r="L44" s="186"/>
      <c r="M44" s="44">
        <f>M42</f>
        <v>405670</v>
      </c>
      <c r="N44" s="45">
        <f>N42</f>
        <v>-63200</v>
      </c>
      <c r="O44" s="44">
        <f>O42</f>
        <v>342470</v>
      </c>
      <c r="P44" s="45"/>
      <c r="Q44" s="44">
        <f>Q42</f>
        <v>342470</v>
      </c>
      <c r="R44" s="45"/>
      <c r="S44" s="44">
        <f>S42</f>
        <v>481000</v>
      </c>
      <c r="T44" s="44"/>
      <c r="U44" s="44">
        <f>U42</f>
        <v>481000</v>
      </c>
    </row>
    <row r="45" spans="1:21" ht="15.75">
      <c r="A45" s="184">
        <v>852</v>
      </c>
      <c r="B45" s="184">
        <v>85212</v>
      </c>
      <c r="C45" s="184">
        <v>2110</v>
      </c>
      <c r="D45" s="185" t="s">
        <v>233</v>
      </c>
      <c r="E45" s="193"/>
      <c r="F45" s="72"/>
      <c r="G45" s="61"/>
      <c r="H45" s="194"/>
      <c r="I45" s="61"/>
      <c r="J45" s="72"/>
      <c r="K45" s="63"/>
      <c r="L45" s="194"/>
      <c r="M45" s="100"/>
      <c r="N45" s="117"/>
      <c r="O45" s="112"/>
      <c r="P45" s="117"/>
      <c r="Q45" s="112"/>
      <c r="R45" s="117"/>
      <c r="S45" s="32">
        <v>3000</v>
      </c>
      <c r="T45" s="32"/>
      <c r="U45" s="32">
        <f>S45+T45</f>
        <v>3000</v>
      </c>
    </row>
    <row r="46" spans="1:21" ht="15.75">
      <c r="A46" s="184"/>
      <c r="B46" s="184"/>
      <c r="C46" s="184"/>
      <c r="D46" s="185" t="s">
        <v>234</v>
      </c>
      <c r="E46" s="193"/>
      <c r="F46" s="72"/>
      <c r="G46" s="61"/>
      <c r="H46" s="194"/>
      <c r="I46" s="61"/>
      <c r="J46" s="72"/>
      <c r="K46" s="63"/>
      <c r="L46" s="194"/>
      <c r="M46" s="100"/>
      <c r="N46" s="117"/>
      <c r="O46" s="112"/>
      <c r="P46" s="117"/>
      <c r="Q46" s="112"/>
      <c r="R46" s="117"/>
      <c r="S46" s="32"/>
      <c r="T46" s="32"/>
      <c r="U46" s="32"/>
    </row>
    <row r="47" spans="1:21" ht="15.75">
      <c r="A47" s="172"/>
      <c r="B47" s="170"/>
      <c r="C47" s="170"/>
      <c r="D47" s="171"/>
      <c r="E47" s="193"/>
      <c r="F47" s="72"/>
      <c r="G47" s="61"/>
      <c r="H47" s="194"/>
      <c r="I47" s="61"/>
      <c r="J47" s="72"/>
      <c r="K47" s="63"/>
      <c r="L47" s="194"/>
      <c r="M47" s="100"/>
      <c r="N47" s="117"/>
      <c r="O47" s="112"/>
      <c r="P47" s="117"/>
      <c r="Q47" s="112"/>
      <c r="R47" s="117"/>
      <c r="S47" s="44">
        <f>SUM(S45:S46)</f>
        <v>3000</v>
      </c>
      <c r="T47" s="44"/>
      <c r="U47" s="44">
        <f>SUM(U45:U46)</f>
        <v>3000</v>
      </c>
    </row>
    <row r="48" spans="1:21" ht="15.75">
      <c r="A48" s="184"/>
      <c r="B48" s="184"/>
      <c r="C48" s="184"/>
      <c r="D48" s="185"/>
      <c r="E48" s="193"/>
      <c r="F48" s="72"/>
      <c r="G48" s="61"/>
      <c r="H48" s="194"/>
      <c r="I48" s="61"/>
      <c r="J48" s="72"/>
      <c r="K48" s="63"/>
      <c r="L48" s="194"/>
      <c r="M48" s="100"/>
      <c r="N48" s="117"/>
      <c r="O48" s="112"/>
      <c r="P48" s="117"/>
      <c r="Q48" s="112"/>
      <c r="R48" s="117"/>
      <c r="S48" s="112"/>
      <c r="T48" s="112"/>
      <c r="U48" s="112"/>
    </row>
    <row r="49" spans="1:21" ht="15">
      <c r="A49" s="184">
        <v>853</v>
      </c>
      <c r="B49" s="184">
        <v>85321</v>
      </c>
      <c r="C49" s="184">
        <v>2110</v>
      </c>
      <c r="D49" s="185" t="s">
        <v>233</v>
      </c>
      <c r="E49" s="29">
        <v>33000</v>
      </c>
      <c r="G49" s="29">
        <f>E49+F49</f>
        <v>33000</v>
      </c>
      <c r="I49" s="29">
        <v>48000</v>
      </c>
      <c r="J49" s="182"/>
      <c r="K49" s="29">
        <f>I49+J49</f>
        <v>48000</v>
      </c>
      <c r="M49" s="32">
        <v>45950</v>
      </c>
      <c r="N49" s="182">
        <v>-3550</v>
      </c>
      <c r="O49" s="29">
        <f>M49+N49</f>
        <v>42400</v>
      </c>
      <c r="P49" s="182">
        <v>21200</v>
      </c>
      <c r="Q49" s="29">
        <f>O49+P49</f>
        <v>63600</v>
      </c>
      <c r="R49" s="182">
        <v>5000</v>
      </c>
      <c r="S49" s="29">
        <v>121000</v>
      </c>
      <c r="T49" s="29"/>
      <c r="U49" s="29">
        <f>S49+T49</f>
        <v>121000</v>
      </c>
    </row>
    <row r="50" spans="1:21" ht="15">
      <c r="A50" s="184"/>
      <c r="B50" s="184"/>
      <c r="C50" s="184"/>
      <c r="D50" s="185" t="s">
        <v>239</v>
      </c>
      <c r="E50" s="29"/>
      <c r="G50" s="29"/>
      <c r="I50" s="29"/>
      <c r="J50" s="182"/>
      <c r="K50" s="29"/>
      <c r="M50" s="32"/>
      <c r="N50" s="182"/>
      <c r="O50" s="29"/>
      <c r="P50" s="182"/>
      <c r="Q50" s="29"/>
      <c r="R50" s="182"/>
      <c r="S50" s="29"/>
      <c r="T50" s="29"/>
      <c r="U50" s="29"/>
    </row>
    <row r="51" spans="1:21" ht="15.75">
      <c r="A51" s="195"/>
      <c r="B51" s="195"/>
      <c r="C51" s="196"/>
      <c r="D51" s="196"/>
      <c r="E51" s="81">
        <f>SUM(E49:E50)</f>
        <v>33000</v>
      </c>
      <c r="F51" s="186"/>
      <c r="G51" s="41">
        <f>E51+F51</f>
        <v>33000</v>
      </c>
      <c r="H51" s="186"/>
      <c r="I51" s="81">
        <v>579154</v>
      </c>
      <c r="J51" s="41" t="e">
        <f>#REF!+#REF!+J49+#REF!+#REF!</f>
        <v>#REF!</v>
      </c>
      <c r="K51" s="81" t="e">
        <f>#REF!+#REF!+K49+#REF!+#REF!</f>
        <v>#REF!</v>
      </c>
      <c r="L51" s="186"/>
      <c r="M51" s="197">
        <f>SUM(M49:M50)</f>
        <v>45950</v>
      </c>
      <c r="N51" s="198">
        <f>SUM(N49:N50)</f>
        <v>-3550</v>
      </c>
      <c r="O51" s="197">
        <f>SUM(O49:O50)</f>
        <v>42400</v>
      </c>
      <c r="P51" s="198">
        <v>73050</v>
      </c>
      <c r="Q51" s="197">
        <f>SUM(Q49:Q50)</f>
        <v>63600</v>
      </c>
      <c r="R51" s="197">
        <f>SUM(R49:R50)</f>
        <v>5000</v>
      </c>
      <c r="S51" s="197">
        <f>SUM(S48:S50)</f>
        <v>121000</v>
      </c>
      <c r="T51" s="197"/>
      <c r="U51" s="197">
        <f>SUM(U48:U50)</f>
        <v>121000</v>
      </c>
    </row>
    <row r="52" spans="1:21" ht="15.75">
      <c r="A52" s="169" t="s">
        <v>240</v>
      </c>
      <c r="B52" s="148"/>
      <c r="C52" s="148"/>
      <c r="D52" s="148"/>
      <c r="E52" s="199" t="e">
        <f>E51+E44+E41+E34+E29+E20+E17</f>
        <v>#REF!</v>
      </c>
      <c r="F52" s="199">
        <f>F51+F44+F41+F34+F29+F20+F17</f>
        <v>845000</v>
      </c>
      <c r="G52" s="81" t="e">
        <f>G51+G44+G41+G34+G29+G20+G17</f>
        <v>#REF!</v>
      </c>
      <c r="H52" s="186"/>
      <c r="I52" s="81" t="e">
        <f>I51+I44+I41+I34+I29+I20+I17</f>
        <v>#REF!</v>
      </c>
      <c r="J52" s="81" t="e">
        <f>J51+J44+J41+J34+J29+J20+J17</f>
        <v>#REF!</v>
      </c>
      <c r="K52" s="81" t="e">
        <f>K51+K44+K41+K34+K29+K20+K17</f>
        <v>#REF!</v>
      </c>
      <c r="L52" s="186"/>
      <c r="M52" s="197" t="e">
        <f aca="true" t="shared" si="0" ref="M52:R52">M17+M20+M29+M34+M41+M44+M51</f>
        <v>#REF!</v>
      </c>
      <c r="N52" s="198" t="e">
        <f t="shared" si="0"/>
        <v>#REF!</v>
      </c>
      <c r="O52" s="197" t="e">
        <f t="shared" si="0"/>
        <v>#REF!</v>
      </c>
      <c r="P52" s="198">
        <f t="shared" si="0"/>
        <v>111050</v>
      </c>
      <c r="Q52" s="197" t="e">
        <f t="shared" si="0"/>
        <v>#REF!</v>
      </c>
      <c r="R52" s="198">
        <f t="shared" si="0"/>
        <v>5000</v>
      </c>
      <c r="S52" s="197">
        <f>S17+S20+S29+S34+S41+S44+S47+S51</f>
        <v>4044922</v>
      </c>
      <c r="T52" s="197">
        <f>T17+T20+T29+T34+T41+T44+T47+T51</f>
        <v>10588</v>
      </c>
      <c r="U52" s="197">
        <f>U17+U20+U29+U34+U41+U44+U47+U51</f>
        <v>4055510</v>
      </c>
    </row>
  </sheetData>
  <mergeCells count="13">
    <mergeCell ref="A41:D41"/>
    <mergeCell ref="A44:D44"/>
    <mergeCell ref="A47:D47"/>
    <mergeCell ref="A52:D52"/>
    <mergeCell ref="A17:D17"/>
    <mergeCell ref="A20:D20"/>
    <mergeCell ref="A29:D29"/>
    <mergeCell ref="A34:D34"/>
    <mergeCell ref="A7:U7"/>
    <mergeCell ref="A8:U8"/>
    <mergeCell ref="A11:U11"/>
    <mergeCell ref="A13:C13"/>
    <mergeCell ref="D13:D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0"/>
  <sheetViews>
    <sheetView view="pageBreakPreview" zoomScale="60" zoomScaleNormal="75" workbookViewId="0" topLeftCell="B1">
      <selection activeCell="D109" sqref="D109"/>
    </sheetView>
  </sheetViews>
  <sheetFormatPr defaultColWidth="9.140625" defaultRowHeight="15" customHeight="1"/>
  <cols>
    <col min="1" max="1" width="24.140625" style="203" customWidth="1"/>
    <col min="2" max="2" width="35.7109375" style="203" customWidth="1"/>
    <col min="3" max="3" width="10.140625" style="203" customWidth="1"/>
    <col min="4" max="4" width="48.28125" style="203" customWidth="1"/>
    <col min="5" max="34" width="0" style="203" hidden="1" customWidth="1"/>
    <col min="35" max="35" width="23.00390625" style="203" customWidth="1"/>
    <col min="36" max="36" width="22.57421875" style="203" customWidth="1"/>
    <col min="37" max="37" width="22.421875" style="203" customWidth="1"/>
    <col min="38" max="16384" width="11.421875" style="203" customWidth="1"/>
  </cols>
  <sheetData>
    <row r="1" spans="1:35" ht="15" customHeight="1">
      <c r="A1" s="200"/>
      <c r="B1" s="201"/>
      <c r="C1" s="202"/>
      <c r="D1" s="859" t="s">
        <v>241</v>
      </c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</row>
    <row r="2" spans="1:35" ht="15" customHeight="1">
      <c r="A2" s="200"/>
      <c r="B2" s="201"/>
      <c r="C2" s="202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241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4"/>
      <c r="AF2" s="201"/>
      <c r="AG2" s="201"/>
      <c r="AH2" s="201"/>
      <c r="AI2" s="201"/>
    </row>
    <row r="3" spans="1:35" ht="15" customHeight="1">
      <c r="A3" s="861" t="s">
        <v>242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862"/>
      <c r="AI3" s="862"/>
    </row>
    <row r="4" spans="1:35" ht="15" customHeight="1">
      <c r="A4" s="200"/>
      <c r="B4" s="201"/>
      <c r="C4" s="202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4"/>
      <c r="AF4" s="201"/>
      <c r="AG4" s="201"/>
      <c r="AH4" s="201"/>
      <c r="AI4" s="201"/>
    </row>
    <row r="5" spans="1:35" ht="9.75" customHeight="1">
      <c r="A5" s="200"/>
      <c r="B5" s="201"/>
      <c r="C5" s="202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4"/>
      <c r="AF5" s="201"/>
      <c r="AG5" s="201"/>
      <c r="AH5" s="201"/>
      <c r="AI5" s="201"/>
    </row>
    <row r="6" spans="1:37" ht="15" customHeight="1">
      <c r="A6" s="205" t="s">
        <v>243</v>
      </c>
      <c r="B6" s="206" t="s">
        <v>2</v>
      </c>
      <c r="C6" s="206" t="s">
        <v>227</v>
      </c>
      <c r="D6" s="206" t="s">
        <v>244</v>
      </c>
      <c r="E6" s="207" t="s">
        <v>195</v>
      </c>
      <c r="F6" s="208" t="s">
        <v>6</v>
      </c>
      <c r="G6" s="209" t="s">
        <v>7</v>
      </c>
      <c r="H6" s="210" t="s">
        <v>6</v>
      </c>
      <c r="I6" s="210" t="s">
        <v>7</v>
      </c>
      <c r="J6" s="211" t="s">
        <v>6</v>
      </c>
      <c r="K6" s="210" t="s">
        <v>7</v>
      </c>
      <c r="L6" s="211" t="s">
        <v>6</v>
      </c>
      <c r="M6" s="210" t="s">
        <v>7</v>
      </c>
      <c r="N6" s="208" t="s">
        <v>6</v>
      </c>
      <c r="O6" s="209" t="s">
        <v>7</v>
      </c>
      <c r="P6" s="208" t="s">
        <v>6</v>
      </c>
      <c r="Q6" s="209" t="s">
        <v>7</v>
      </c>
      <c r="R6" s="208" t="s">
        <v>6</v>
      </c>
      <c r="S6" s="209" t="s">
        <v>7</v>
      </c>
      <c r="T6" s="209" t="s">
        <v>6</v>
      </c>
      <c r="U6" s="209" t="s">
        <v>7</v>
      </c>
      <c r="V6" s="208" t="s">
        <v>6</v>
      </c>
      <c r="W6" s="208" t="s">
        <v>7</v>
      </c>
      <c r="X6" s="208" t="s">
        <v>6</v>
      </c>
      <c r="Y6" s="209" t="s">
        <v>7</v>
      </c>
      <c r="Z6" s="212" t="s">
        <v>245</v>
      </c>
      <c r="AA6" s="213" t="s">
        <v>5</v>
      </c>
      <c r="AB6" s="213" t="s">
        <v>246</v>
      </c>
      <c r="AC6" s="213" t="s">
        <v>5</v>
      </c>
      <c r="AD6" s="213" t="s">
        <v>247</v>
      </c>
      <c r="AE6" s="214" t="s">
        <v>5</v>
      </c>
      <c r="AF6" s="213" t="s">
        <v>248</v>
      </c>
      <c r="AG6" s="214" t="s">
        <v>5</v>
      </c>
      <c r="AH6" s="213" t="s">
        <v>249</v>
      </c>
      <c r="AI6" s="215" t="s">
        <v>10</v>
      </c>
      <c r="AJ6" s="215" t="s">
        <v>6</v>
      </c>
      <c r="AK6" s="215" t="s">
        <v>10</v>
      </c>
    </row>
    <row r="7" spans="1:37" ht="18.75" customHeight="1">
      <c r="A7" s="216"/>
      <c r="B7" s="217"/>
      <c r="C7" s="217"/>
      <c r="D7" s="217"/>
      <c r="E7" s="218" t="s">
        <v>250</v>
      </c>
      <c r="F7" s="219" t="s">
        <v>229</v>
      </c>
      <c r="G7" s="220" t="s">
        <v>12</v>
      </c>
      <c r="H7" s="221" t="s">
        <v>11</v>
      </c>
      <c r="I7" s="221" t="s">
        <v>12</v>
      </c>
      <c r="J7" s="217" t="s">
        <v>13</v>
      </c>
      <c r="K7" s="221" t="s">
        <v>12</v>
      </c>
      <c r="L7" s="217" t="s">
        <v>16</v>
      </c>
      <c r="M7" s="221" t="s">
        <v>12</v>
      </c>
      <c r="N7" s="219" t="s">
        <v>230</v>
      </c>
      <c r="O7" s="220" t="s">
        <v>12</v>
      </c>
      <c r="P7" s="219" t="s">
        <v>251</v>
      </c>
      <c r="Q7" s="220" t="s">
        <v>12</v>
      </c>
      <c r="R7" s="219" t="s">
        <v>252</v>
      </c>
      <c r="S7" s="220" t="s">
        <v>12</v>
      </c>
      <c r="T7" s="220" t="s">
        <v>253</v>
      </c>
      <c r="U7" s="220" t="s">
        <v>12</v>
      </c>
      <c r="V7" s="219" t="s">
        <v>19</v>
      </c>
      <c r="W7" s="219" t="s">
        <v>12</v>
      </c>
      <c r="X7" s="219" t="s">
        <v>20</v>
      </c>
      <c r="Y7" s="220" t="s">
        <v>12</v>
      </c>
      <c r="Z7" s="217"/>
      <c r="AA7" s="222"/>
      <c r="AB7" s="222"/>
      <c r="AC7" s="222"/>
      <c r="AD7" s="222"/>
      <c r="AE7" s="223"/>
      <c r="AF7" s="222"/>
      <c r="AG7" s="223"/>
      <c r="AH7" s="222"/>
      <c r="AI7" s="224" t="s">
        <v>254</v>
      </c>
      <c r="AJ7" s="224" t="s">
        <v>197</v>
      </c>
      <c r="AK7" s="224" t="s">
        <v>196</v>
      </c>
    </row>
    <row r="8" spans="1:37" ht="15" customHeight="1">
      <c r="A8" s="225" t="s">
        <v>22</v>
      </c>
      <c r="B8" s="226" t="s">
        <v>23</v>
      </c>
      <c r="C8" s="227"/>
      <c r="D8" s="228"/>
      <c r="E8" s="229"/>
      <c r="F8" s="230"/>
      <c r="G8" s="231"/>
      <c r="H8" s="230"/>
      <c r="I8" s="228"/>
      <c r="J8" s="230"/>
      <c r="K8" s="231"/>
      <c r="L8" s="230"/>
      <c r="M8" s="231"/>
      <c r="N8" s="230"/>
      <c r="O8" s="231"/>
      <c r="P8" s="230"/>
      <c r="Q8" s="231"/>
      <c r="R8" s="230"/>
      <c r="S8" s="231"/>
      <c r="T8" s="230"/>
      <c r="U8" s="232"/>
      <c r="V8" s="233"/>
      <c r="W8" s="232"/>
      <c r="X8" s="233"/>
      <c r="Y8" s="232"/>
      <c r="Z8" s="230"/>
      <c r="AA8" s="231"/>
      <c r="AB8" s="230"/>
      <c r="AC8" s="231"/>
      <c r="AD8" s="230"/>
      <c r="AE8" s="232"/>
      <c r="AF8" s="233"/>
      <c r="AG8" s="232"/>
      <c r="AH8" s="233"/>
      <c r="AI8" s="234"/>
      <c r="AJ8" s="234"/>
      <c r="AK8" s="234"/>
    </row>
    <row r="9" spans="1:37" ht="15" customHeight="1">
      <c r="A9" s="235" t="s">
        <v>255</v>
      </c>
      <c r="B9" s="228" t="s">
        <v>256</v>
      </c>
      <c r="C9" s="227">
        <v>4300</v>
      </c>
      <c r="D9" s="228" t="s">
        <v>257</v>
      </c>
      <c r="E9" s="236">
        <v>50000</v>
      </c>
      <c r="F9" s="230"/>
      <c r="G9" s="237">
        <v>50000</v>
      </c>
      <c r="H9" s="230"/>
      <c r="I9" s="237">
        <v>50000</v>
      </c>
      <c r="J9" s="230"/>
      <c r="K9" s="237">
        <v>50000</v>
      </c>
      <c r="L9" s="230"/>
      <c r="M9" s="237">
        <v>50000</v>
      </c>
      <c r="N9" s="230"/>
      <c r="O9" s="237">
        <v>50000</v>
      </c>
      <c r="P9" s="230"/>
      <c r="Q9" s="237">
        <v>50000</v>
      </c>
      <c r="R9" s="230"/>
      <c r="S9" s="237">
        <v>50000</v>
      </c>
      <c r="T9" s="233"/>
      <c r="U9" s="237">
        <v>55000</v>
      </c>
      <c r="V9" s="233">
        <v>-5000</v>
      </c>
      <c r="W9" s="237">
        <v>50000</v>
      </c>
      <c r="X9" s="233"/>
      <c r="Y9" s="237">
        <v>50000</v>
      </c>
      <c r="Z9" s="230"/>
      <c r="AA9" s="237">
        <v>50000</v>
      </c>
      <c r="AB9" s="230"/>
      <c r="AC9" s="237">
        <v>50000</v>
      </c>
      <c r="AD9" s="230"/>
      <c r="AE9" s="237">
        <f>AC9+AD9</f>
        <v>50000</v>
      </c>
      <c r="AF9" s="233"/>
      <c r="AG9" s="237">
        <f>AE9+AF9</f>
        <v>50000</v>
      </c>
      <c r="AH9" s="233"/>
      <c r="AI9" s="238">
        <v>20000</v>
      </c>
      <c r="AJ9" s="238"/>
      <c r="AK9" s="238">
        <f>AI9+AJ9</f>
        <v>20000</v>
      </c>
    </row>
    <row r="10" spans="1:37" ht="15" customHeight="1">
      <c r="A10" s="235" t="s">
        <v>258</v>
      </c>
      <c r="B10" s="228" t="s">
        <v>29</v>
      </c>
      <c r="C10" s="227"/>
      <c r="D10" s="228"/>
      <c r="E10" s="229"/>
      <c r="F10" s="230"/>
      <c r="G10" s="237"/>
      <c r="H10" s="230"/>
      <c r="I10" s="228"/>
      <c r="J10" s="230"/>
      <c r="K10" s="237"/>
      <c r="L10" s="230"/>
      <c r="M10" s="237"/>
      <c r="N10" s="230"/>
      <c r="O10" s="237"/>
      <c r="P10" s="230"/>
      <c r="Q10" s="237"/>
      <c r="R10" s="230"/>
      <c r="S10" s="228"/>
      <c r="T10" s="230"/>
      <c r="U10" s="237"/>
      <c r="V10" s="233"/>
      <c r="W10" s="237"/>
      <c r="X10" s="233"/>
      <c r="Y10" s="237"/>
      <c r="Z10" s="230"/>
      <c r="AA10" s="228"/>
      <c r="AB10" s="230"/>
      <c r="AC10" s="228"/>
      <c r="AD10" s="230"/>
      <c r="AE10" s="237"/>
      <c r="AF10" s="233"/>
      <c r="AG10" s="237"/>
      <c r="AH10" s="233"/>
      <c r="AI10" s="238"/>
      <c r="AJ10" s="238"/>
      <c r="AK10" s="238"/>
    </row>
    <row r="11" spans="1:37" ht="15" customHeight="1">
      <c r="A11" s="863" t="s">
        <v>31</v>
      </c>
      <c r="B11" s="864"/>
      <c r="C11" s="864"/>
      <c r="D11" s="865"/>
      <c r="E11" s="239">
        <v>50000</v>
      </c>
      <c r="F11" s="240"/>
      <c r="G11" s="241">
        <v>50000</v>
      </c>
      <c r="H11" s="240"/>
      <c r="I11" s="241">
        <v>50000</v>
      </c>
      <c r="J11" s="240"/>
      <c r="K11" s="241">
        <v>50000</v>
      </c>
      <c r="L11" s="240"/>
      <c r="M11" s="242">
        <v>50000</v>
      </c>
      <c r="N11" s="240"/>
      <c r="O11" s="242">
        <v>50000</v>
      </c>
      <c r="P11" s="240"/>
      <c r="Q11" s="242">
        <v>50000</v>
      </c>
      <c r="R11" s="241"/>
      <c r="S11" s="242">
        <v>50000</v>
      </c>
      <c r="T11" s="241"/>
      <c r="U11" s="242">
        <v>55000</v>
      </c>
      <c r="V11" s="241">
        <v>-5000</v>
      </c>
      <c r="W11" s="242">
        <v>50000</v>
      </c>
      <c r="X11" s="242"/>
      <c r="Y11" s="242">
        <v>50000</v>
      </c>
      <c r="Z11" s="241"/>
      <c r="AA11" s="243">
        <v>50000</v>
      </c>
      <c r="AB11" s="241"/>
      <c r="AC11" s="243">
        <v>50000</v>
      </c>
      <c r="AD11" s="241"/>
      <c r="AE11" s="243">
        <f>AC11+AD11</f>
        <v>50000</v>
      </c>
      <c r="AF11" s="241"/>
      <c r="AG11" s="243">
        <f>AG9</f>
        <v>50000</v>
      </c>
      <c r="AH11" s="243"/>
      <c r="AI11" s="244">
        <f>AI9</f>
        <v>20000</v>
      </c>
      <c r="AJ11" s="244"/>
      <c r="AK11" s="244">
        <f>AK9</f>
        <v>20000</v>
      </c>
    </row>
    <row r="12" spans="1:37" ht="15" customHeight="1">
      <c r="A12" s="225" t="s">
        <v>259</v>
      </c>
      <c r="B12" s="226" t="s">
        <v>260</v>
      </c>
      <c r="C12" s="227"/>
      <c r="D12" s="228"/>
      <c r="E12" s="229"/>
      <c r="F12" s="230"/>
      <c r="G12" s="237"/>
      <c r="H12" s="230"/>
      <c r="I12" s="228"/>
      <c r="J12" s="230"/>
      <c r="K12" s="237"/>
      <c r="L12" s="230"/>
      <c r="M12" s="237"/>
      <c r="N12" s="230"/>
      <c r="O12" s="237"/>
      <c r="P12" s="230"/>
      <c r="Q12" s="237"/>
      <c r="R12" s="230"/>
      <c r="S12" s="228"/>
      <c r="T12" s="230"/>
      <c r="U12" s="237"/>
      <c r="V12" s="233"/>
      <c r="W12" s="237"/>
      <c r="X12" s="233"/>
      <c r="Y12" s="237"/>
      <c r="Z12" s="230"/>
      <c r="AA12" s="228"/>
      <c r="AB12" s="230"/>
      <c r="AC12" s="228"/>
      <c r="AD12" s="230"/>
      <c r="AE12" s="245"/>
      <c r="AF12" s="233"/>
      <c r="AG12" s="245"/>
      <c r="AH12" s="233"/>
      <c r="AI12" s="246"/>
      <c r="AJ12" s="246"/>
      <c r="AK12" s="246"/>
    </row>
    <row r="13" spans="1:37" ht="15" customHeight="1">
      <c r="A13" s="235" t="s">
        <v>261</v>
      </c>
      <c r="B13" s="228" t="s">
        <v>262</v>
      </c>
      <c r="C13" s="227">
        <v>4300</v>
      </c>
      <c r="D13" s="228" t="s">
        <v>257</v>
      </c>
      <c r="E13" s="236">
        <v>15000</v>
      </c>
      <c r="F13" s="230"/>
      <c r="G13" s="237">
        <v>15000</v>
      </c>
      <c r="H13" s="230"/>
      <c r="I13" s="237">
        <v>15000</v>
      </c>
      <c r="J13" s="230"/>
      <c r="K13" s="237">
        <v>15000</v>
      </c>
      <c r="L13" s="230"/>
      <c r="M13" s="237">
        <v>15000</v>
      </c>
      <c r="N13" s="230"/>
      <c r="O13" s="237">
        <v>15000</v>
      </c>
      <c r="P13" s="230"/>
      <c r="Q13" s="237">
        <v>15000</v>
      </c>
      <c r="R13" s="230"/>
      <c r="S13" s="237">
        <v>15000</v>
      </c>
      <c r="T13" s="230"/>
      <c r="U13" s="237">
        <v>13000</v>
      </c>
      <c r="V13" s="233">
        <v>-2000</v>
      </c>
      <c r="W13" s="237">
        <v>11000</v>
      </c>
      <c r="X13" s="233"/>
      <c r="Y13" s="237">
        <v>11000</v>
      </c>
      <c r="Z13" s="230"/>
      <c r="AA13" s="237">
        <v>11000</v>
      </c>
      <c r="AB13" s="230"/>
      <c r="AC13" s="237">
        <v>11000</v>
      </c>
      <c r="AD13" s="230"/>
      <c r="AE13" s="237">
        <f>AC13+AD13</f>
        <v>11000</v>
      </c>
      <c r="AF13" s="233"/>
      <c r="AG13" s="237">
        <f>AE13+AF13</f>
        <v>11000</v>
      </c>
      <c r="AH13" s="233"/>
      <c r="AI13" s="238">
        <v>16000</v>
      </c>
      <c r="AJ13" s="238"/>
      <c r="AK13" s="238">
        <f>AI13+AJ13</f>
        <v>16000</v>
      </c>
    </row>
    <row r="14" spans="1:37" ht="15" customHeight="1">
      <c r="A14" s="235"/>
      <c r="B14" s="228" t="s">
        <v>263</v>
      </c>
      <c r="C14" s="227"/>
      <c r="D14" s="228"/>
      <c r="E14" s="229"/>
      <c r="F14" s="230"/>
      <c r="G14" s="237"/>
      <c r="H14" s="230"/>
      <c r="I14" s="228"/>
      <c r="J14" s="230"/>
      <c r="K14" s="237"/>
      <c r="L14" s="230"/>
      <c r="M14" s="237"/>
      <c r="N14" s="230"/>
      <c r="O14" s="237"/>
      <c r="P14" s="230"/>
      <c r="Q14" s="237"/>
      <c r="R14" s="230"/>
      <c r="S14" s="228"/>
      <c r="T14" s="230"/>
      <c r="U14" s="237"/>
      <c r="V14" s="233"/>
      <c r="W14" s="237"/>
      <c r="X14" s="233"/>
      <c r="Y14" s="237"/>
      <c r="Z14" s="230"/>
      <c r="AA14" s="228"/>
      <c r="AB14" s="230"/>
      <c r="AC14" s="228"/>
      <c r="AD14" s="230"/>
      <c r="AE14" s="247"/>
      <c r="AF14" s="233"/>
      <c r="AG14" s="247"/>
      <c r="AH14" s="233"/>
      <c r="AI14" s="248"/>
      <c r="AJ14" s="248"/>
      <c r="AK14" s="248"/>
    </row>
    <row r="15" spans="1:37" ht="15" customHeight="1">
      <c r="A15" s="863" t="s">
        <v>264</v>
      </c>
      <c r="B15" s="851"/>
      <c r="C15" s="851"/>
      <c r="D15" s="865"/>
      <c r="E15" s="239">
        <v>15000</v>
      </c>
      <c r="F15" s="240"/>
      <c r="G15" s="241">
        <v>15000</v>
      </c>
      <c r="H15" s="240"/>
      <c r="I15" s="241">
        <v>15000</v>
      </c>
      <c r="J15" s="240"/>
      <c r="K15" s="241">
        <v>15000</v>
      </c>
      <c r="L15" s="240"/>
      <c r="M15" s="242">
        <v>15000</v>
      </c>
      <c r="N15" s="240"/>
      <c r="O15" s="242">
        <v>15000</v>
      </c>
      <c r="P15" s="240"/>
      <c r="Q15" s="242">
        <v>15000</v>
      </c>
      <c r="R15" s="241"/>
      <c r="S15" s="242">
        <v>15000</v>
      </c>
      <c r="T15" s="242"/>
      <c r="U15" s="242">
        <v>13000</v>
      </c>
      <c r="V15" s="241">
        <v>-2000</v>
      </c>
      <c r="W15" s="242">
        <v>11000</v>
      </c>
      <c r="X15" s="242"/>
      <c r="Y15" s="242">
        <v>11000</v>
      </c>
      <c r="Z15" s="241"/>
      <c r="AA15" s="243">
        <v>11000</v>
      </c>
      <c r="AB15" s="241"/>
      <c r="AC15" s="243">
        <v>11000</v>
      </c>
      <c r="AD15" s="241"/>
      <c r="AE15" s="243">
        <f>AC15+AD15</f>
        <v>11000</v>
      </c>
      <c r="AF15" s="241"/>
      <c r="AG15" s="243">
        <f>AG13</f>
        <v>11000</v>
      </c>
      <c r="AH15" s="243"/>
      <c r="AI15" s="246">
        <f>AI13</f>
        <v>16000</v>
      </c>
      <c r="AJ15" s="246"/>
      <c r="AK15" s="246">
        <f>AK13</f>
        <v>16000</v>
      </c>
    </row>
    <row r="16" spans="1:37" ht="15" customHeight="1">
      <c r="A16" s="249"/>
      <c r="B16" s="250"/>
      <c r="C16" s="251">
        <v>3020</v>
      </c>
      <c r="D16" s="252" t="s">
        <v>265</v>
      </c>
      <c r="E16" s="233"/>
      <c r="F16" s="230"/>
      <c r="G16" s="253"/>
      <c r="H16" s="230"/>
      <c r="I16" s="253"/>
      <c r="J16" s="230"/>
      <c r="K16" s="253"/>
      <c r="L16" s="230"/>
      <c r="M16" s="237"/>
      <c r="N16" s="230"/>
      <c r="O16" s="237"/>
      <c r="P16" s="230"/>
      <c r="Q16" s="237"/>
      <c r="R16" s="233"/>
      <c r="S16" s="237"/>
      <c r="T16" s="233"/>
      <c r="U16" s="237"/>
      <c r="V16" s="233"/>
      <c r="W16" s="237"/>
      <c r="X16" s="233"/>
      <c r="Y16" s="237"/>
      <c r="Z16" s="233"/>
      <c r="AA16" s="254"/>
      <c r="AB16" s="233"/>
      <c r="AC16" s="254"/>
      <c r="AD16" s="233"/>
      <c r="AE16" s="254"/>
      <c r="AF16" s="233"/>
      <c r="AG16" s="254"/>
      <c r="AH16" s="255"/>
      <c r="AI16" s="256">
        <v>8500</v>
      </c>
      <c r="AJ16" s="257"/>
      <c r="AK16" s="256">
        <f aca="true" t="shared" si="0" ref="AK16:AK35">AI16+AJ16</f>
        <v>8500</v>
      </c>
    </row>
    <row r="17" spans="1:37" ht="15" customHeight="1">
      <c r="A17" s="258">
        <v>600</v>
      </c>
      <c r="B17" s="258">
        <v>60014</v>
      </c>
      <c r="C17" s="259">
        <v>4010</v>
      </c>
      <c r="D17" s="229" t="s">
        <v>266</v>
      </c>
      <c r="E17" s="236">
        <v>615000</v>
      </c>
      <c r="F17" s="230"/>
      <c r="G17" s="237">
        <v>615000</v>
      </c>
      <c r="H17" s="230"/>
      <c r="I17" s="237">
        <v>615000</v>
      </c>
      <c r="J17" s="230"/>
      <c r="K17" s="237">
        <v>615000</v>
      </c>
      <c r="L17" s="233">
        <v>15000</v>
      </c>
      <c r="M17" s="237">
        <v>630000</v>
      </c>
      <c r="N17" s="230"/>
      <c r="O17" s="237">
        <v>630000</v>
      </c>
      <c r="P17" s="230"/>
      <c r="Q17" s="237">
        <v>630000</v>
      </c>
      <c r="R17" s="230"/>
      <c r="S17" s="237">
        <v>630000</v>
      </c>
      <c r="T17" s="230"/>
      <c r="U17" s="237">
        <v>570000</v>
      </c>
      <c r="V17" s="233"/>
      <c r="W17" s="237">
        <v>570000</v>
      </c>
      <c r="X17" s="233"/>
      <c r="Y17" s="237">
        <v>570000</v>
      </c>
      <c r="Z17" s="230"/>
      <c r="AA17" s="237">
        <v>570000</v>
      </c>
      <c r="AB17" s="233">
        <v>95000</v>
      </c>
      <c r="AC17" s="237">
        <v>665000</v>
      </c>
      <c r="AD17" s="233"/>
      <c r="AE17" s="237">
        <f>AC17+AD17</f>
        <v>665000</v>
      </c>
      <c r="AF17" s="233"/>
      <c r="AG17" s="237">
        <f>AE17+AF17</f>
        <v>665000</v>
      </c>
      <c r="AH17" s="233"/>
      <c r="AI17" s="260">
        <v>824500</v>
      </c>
      <c r="AJ17" s="261"/>
      <c r="AK17" s="260">
        <f t="shared" si="0"/>
        <v>824500</v>
      </c>
    </row>
    <row r="18" spans="1:37" ht="15" customHeight="1">
      <c r="A18" s="262" t="s">
        <v>267</v>
      </c>
      <c r="B18" s="263" t="s">
        <v>34</v>
      </c>
      <c r="C18" s="259">
        <v>4040</v>
      </c>
      <c r="D18" s="229" t="s">
        <v>268</v>
      </c>
      <c r="E18" s="236">
        <v>53000</v>
      </c>
      <c r="F18" s="230"/>
      <c r="G18" s="237">
        <v>53000</v>
      </c>
      <c r="H18" s="230"/>
      <c r="I18" s="237">
        <v>53000</v>
      </c>
      <c r="J18" s="230"/>
      <c r="K18" s="237">
        <v>53000</v>
      </c>
      <c r="L18" s="233">
        <v>-1400</v>
      </c>
      <c r="M18" s="237">
        <v>51600</v>
      </c>
      <c r="N18" s="230"/>
      <c r="O18" s="237">
        <v>51600</v>
      </c>
      <c r="P18" s="230"/>
      <c r="Q18" s="237">
        <v>51600</v>
      </c>
      <c r="R18" s="233">
        <v>70000</v>
      </c>
      <c r="S18" s="237">
        <v>121600</v>
      </c>
      <c r="T18" s="233">
        <v>16961</v>
      </c>
      <c r="U18" s="237">
        <v>52000</v>
      </c>
      <c r="V18" s="233"/>
      <c r="W18" s="237">
        <v>52000</v>
      </c>
      <c r="X18" s="233"/>
      <c r="Y18" s="237">
        <v>52000</v>
      </c>
      <c r="Z18" s="230"/>
      <c r="AA18" s="237">
        <v>52000</v>
      </c>
      <c r="AB18" s="233">
        <v>-1900</v>
      </c>
      <c r="AC18" s="237">
        <v>50100</v>
      </c>
      <c r="AD18" s="233"/>
      <c r="AE18" s="237">
        <f>AC18+AD18</f>
        <v>50100</v>
      </c>
      <c r="AF18" s="233"/>
      <c r="AG18" s="237">
        <f>AE18+AF18</f>
        <v>50100</v>
      </c>
      <c r="AH18" s="233"/>
      <c r="AI18" s="260">
        <v>53100</v>
      </c>
      <c r="AJ18" s="261"/>
      <c r="AK18" s="260">
        <f t="shared" si="0"/>
        <v>53100</v>
      </c>
    </row>
    <row r="19" spans="1:37" ht="15" customHeight="1">
      <c r="A19" s="262" t="s">
        <v>269</v>
      </c>
      <c r="B19" s="263"/>
      <c r="C19" s="259">
        <v>4110</v>
      </c>
      <c r="D19" s="229" t="s">
        <v>270</v>
      </c>
      <c r="E19" s="236">
        <v>115708</v>
      </c>
      <c r="F19" s="230"/>
      <c r="G19" s="237">
        <v>115708</v>
      </c>
      <c r="H19" s="230"/>
      <c r="I19" s="237">
        <v>115708</v>
      </c>
      <c r="J19" s="230"/>
      <c r="K19" s="237">
        <v>115708</v>
      </c>
      <c r="L19" s="233">
        <v>4192</v>
      </c>
      <c r="M19" s="237">
        <v>119900</v>
      </c>
      <c r="N19" s="230"/>
      <c r="O19" s="237">
        <v>119900</v>
      </c>
      <c r="P19" s="230"/>
      <c r="Q19" s="237">
        <v>119900</v>
      </c>
      <c r="R19" s="230"/>
      <c r="S19" s="237">
        <v>119900</v>
      </c>
      <c r="T19" s="230"/>
      <c r="U19" s="237">
        <v>86000</v>
      </c>
      <c r="V19" s="233"/>
      <c r="W19" s="237">
        <v>86000</v>
      </c>
      <c r="X19" s="233"/>
      <c r="Y19" s="237">
        <v>86000</v>
      </c>
      <c r="Z19" s="230"/>
      <c r="AA19" s="237">
        <v>86000</v>
      </c>
      <c r="AB19" s="233">
        <v>39000</v>
      </c>
      <c r="AC19" s="237">
        <v>125000</v>
      </c>
      <c r="AD19" s="233"/>
      <c r="AE19" s="237">
        <f>AC19+AD19</f>
        <v>125000</v>
      </c>
      <c r="AF19" s="233"/>
      <c r="AG19" s="237">
        <f>AE19+AF19</f>
        <v>125000</v>
      </c>
      <c r="AH19" s="233"/>
      <c r="AI19" s="260">
        <v>156000</v>
      </c>
      <c r="AJ19" s="261"/>
      <c r="AK19" s="260">
        <f t="shared" si="0"/>
        <v>156000</v>
      </c>
    </row>
    <row r="20" spans="1:37" ht="15" customHeight="1">
      <c r="A20" s="262"/>
      <c r="B20" s="263"/>
      <c r="C20" s="259">
        <v>4120</v>
      </c>
      <c r="D20" s="229" t="s">
        <v>271</v>
      </c>
      <c r="E20" s="236">
        <v>16292</v>
      </c>
      <c r="F20" s="230"/>
      <c r="G20" s="237">
        <v>16292</v>
      </c>
      <c r="H20" s="230"/>
      <c r="I20" s="237">
        <v>16292</v>
      </c>
      <c r="J20" s="230"/>
      <c r="K20" s="237">
        <v>16292</v>
      </c>
      <c r="L20" s="230">
        <v>308</v>
      </c>
      <c r="M20" s="237">
        <v>16600</v>
      </c>
      <c r="N20" s="230"/>
      <c r="O20" s="237">
        <v>16600</v>
      </c>
      <c r="P20" s="230"/>
      <c r="Q20" s="237">
        <v>16600</v>
      </c>
      <c r="R20" s="230"/>
      <c r="S20" s="237">
        <v>16600</v>
      </c>
      <c r="T20" s="233">
        <v>1279</v>
      </c>
      <c r="U20" s="237">
        <v>12000</v>
      </c>
      <c r="V20" s="233"/>
      <c r="W20" s="237">
        <v>12000</v>
      </c>
      <c r="X20" s="233"/>
      <c r="Y20" s="237">
        <v>12000</v>
      </c>
      <c r="Z20" s="230"/>
      <c r="AA20" s="237">
        <v>12000</v>
      </c>
      <c r="AB20" s="233">
        <v>5000</v>
      </c>
      <c r="AC20" s="237">
        <v>17000</v>
      </c>
      <c r="AD20" s="233"/>
      <c r="AE20" s="237">
        <f>AC20+AD20</f>
        <v>17000</v>
      </c>
      <c r="AF20" s="233"/>
      <c r="AG20" s="237">
        <f>AE20+AF20</f>
        <v>17000</v>
      </c>
      <c r="AH20" s="233"/>
      <c r="AI20" s="260">
        <v>20600</v>
      </c>
      <c r="AJ20" s="261"/>
      <c r="AK20" s="260">
        <f t="shared" si="0"/>
        <v>20600</v>
      </c>
    </row>
    <row r="21" spans="1:37" ht="15" customHeight="1">
      <c r="A21" s="262"/>
      <c r="B21" s="263"/>
      <c r="C21" s="259">
        <v>4170</v>
      </c>
      <c r="D21" s="229" t="s">
        <v>272</v>
      </c>
      <c r="E21" s="236"/>
      <c r="F21" s="230"/>
      <c r="G21" s="237"/>
      <c r="H21" s="230"/>
      <c r="I21" s="237"/>
      <c r="J21" s="230"/>
      <c r="K21" s="237"/>
      <c r="L21" s="230"/>
      <c r="M21" s="237"/>
      <c r="N21" s="230"/>
      <c r="O21" s="237"/>
      <c r="P21" s="230"/>
      <c r="Q21" s="237"/>
      <c r="R21" s="230"/>
      <c r="S21" s="237"/>
      <c r="T21" s="233"/>
      <c r="U21" s="237"/>
      <c r="V21" s="233"/>
      <c r="W21" s="237"/>
      <c r="X21" s="233"/>
      <c r="Y21" s="237"/>
      <c r="Z21" s="230"/>
      <c r="AA21" s="237"/>
      <c r="AB21" s="233"/>
      <c r="AC21" s="237"/>
      <c r="AD21" s="233"/>
      <c r="AE21" s="237"/>
      <c r="AF21" s="233"/>
      <c r="AG21" s="237"/>
      <c r="AH21" s="233"/>
      <c r="AI21" s="260">
        <v>1000</v>
      </c>
      <c r="AJ21" s="261"/>
      <c r="AK21" s="260">
        <f t="shared" si="0"/>
        <v>1000</v>
      </c>
    </row>
    <row r="22" spans="1:37" ht="15" customHeight="1">
      <c r="A22" s="262"/>
      <c r="B22" s="263"/>
      <c r="C22" s="259">
        <v>4210</v>
      </c>
      <c r="D22" s="229" t="s">
        <v>273</v>
      </c>
      <c r="E22" s="236">
        <v>132500</v>
      </c>
      <c r="F22" s="230"/>
      <c r="G22" s="237">
        <v>132500</v>
      </c>
      <c r="H22" s="230"/>
      <c r="I22" s="237">
        <v>132500</v>
      </c>
      <c r="J22" s="233">
        <v>-13000</v>
      </c>
      <c r="K22" s="237">
        <v>119500</v>
      </c>
      <c r="L22" s="233">
        <v>15500</v>
      </c>
      <c r="M22" s="237">
        <v>135000</v>
      </c>
      <c r="N22" s="230"/>
      <c r="O22" s="237">
        <v>135000</v>
      </c>
      <c r="P22" s="230"/>
      <c r="Q22" s="237">
        <v>135000</v>
      </c>
      <c r="R22" s="230"/>
      <c r="S22" s="237">
        <v>135000</v>
      </c>
      <c r="T22" s="230"/>
      <c r="U22" s="237">
        <v>113000</v>
      </c>
      <c r="V22" s="233"/>
      <c r="W22" s="237">
        <v>113000</v>
      </c>
      <c r="X22" s="233"/>
      <c r="Y22" s="237">
        <v>113000</v>
      </c>
      <c r="Z22" s="233">
        <v>150000</v>
      </c>
      <c r="AA22" s="237">
        <v>263000</v>
      </c>
      <c r="AB22" s="233">
        <v>-94600</v>
      </c>
      <c r="AC22" s="237">
        <v>168400</v>
      </c>
      <c r="AD22" s="233"/>
      <c r="AE22" s="237">
        <f>AC22+AD22</f>
        <v>168400</v>
      </c>
      <c r="AF22" s="233">
        <v>7000</v>
      </c>
      <c r="AG22" s="237">
        <f>AE22+AF22</f>
        <v>175400</v>
      </c>
      <c r="AH22" s="233"/>
      <c r="AI22" s="260">
        <v>280970</v>
      </c>
      <c r="AJ22" s="261">
        <v>90414</v>
      </c>
      <c r="AK22" s="260">
        <f t="shared" si="0"/>
        <v>371384</v>
      </c>
    </row>
    <row r="23" spans="1:37" ht="15" customHeight="1">
      <c r="A23" s="262"/>
      <c r="B23" s="263"/>
      <c r="C23" s="259">
        <v>4260</v>
      </c>
      <c r="D23" s="229" t="s">
        <v>274</v>
      </c>
      <c r="E23" s="236">
        <v>13000</v>
      </c>
      <c r="F23" s="230"/>
      <c r="G23" s="237">
        <v>13000</v>
      </c>
      <c r="H23" s="230"/>
      <c r="I23" s="237">
        <v>13000</v>
      </c>
      <c r="J23" s="230"/>
      <c r="K23" s="237">
        <v>13000</v>
      </c>
      <c r="L23" s="230"/>
      <c r="M23" s="237">
        <v>13000</v>
      </c>
      <c r="N23" s="230"/>
      <c r="O23" s="237">
        <v>13000</v>
      </c>
      <c r="P23" s="230"/>
      <c r="Q23" s="237">
        <v>13000</v>
      </c>
      <c r="R23" s="230"/>
      <c r="S23" s="237">
        <v>13000</v>
      </c>
      <c r="T23" s="230"/>
      <c r="U23" s="237">
        <v>10000</v>
      </c>
      <c r="V23" s="233"/>
      <c r="W23" s="237">
        <v>10000</v>
      </c>
      <c r="X23" s="233"/>
      <c r="Y23" s="237">
        <v>10000</v>
      </c>
      <c r="Z23" s="230"/>
      <c r="AA23" s="237">
        <v>10000</v>
      </c>
      <c r="AB23" s="233">
        <v>3000</v>
      </c>
      <c r="AC23" s="237">
        <v>13000</v>
      </c>
      <c r="AD23" s="233"/>
      <c r="AE23" s="237">
        <f>AC23+AD23</f>
        <v>13000</v>
      </c>
      <c r="AF23" s="233"/>
      <c r="AG23" s="237">
        <f>AE23+AF23</f>
        <v>13000</v>
      </c>
      <c r="AH23" s="233"/>
      <c r="AI23" s="260">
        <v>9000</v>
      </c>
      <c r="AJ23" s="261"/>
      <c r="AK23" s="260">
        <f t="shared" si="0"/>
        <v>9000</v>
      </c>
    </row>
    <row r="24" spans="1:37" ht="15" customHeight="1">
      <c r="A24" s="262"/>
      <c r="B24" s="263"/>
      <c r="C24" s="259">
        <v>4270</v>
      </c>
      <c r="D24" s="229" t="s">
        <v>275</v>
      </c>
      <c r="E24" s="236">
        <v>7000</v>
      </c>
      <c r="F24" s="230"/>
      <c r="G24" s="237">
        <v>7000</v>
      </c>
      <c r="H24" s="230"/>
      <c r="I24" s="237">
        <v>7000</v>
      </c>
      <c r="J24" s="230"/>
      <c r="K24" s="237">
        <v>7000</v>
      </c>
      <c r="L24" s="230"/>
      <c r="M24" s="237">
        <v>7000</v>
      </c>
      <c r="N24" s="230"/>
      <c r="O24" s="237">
        <v>7000</v>
      </c>
      <c r="P24" s="233">
        <v>52900</v>
      </c>
      <c r="Q24" s="237">
        <v>59900</v>
      </c>
      <c r="R24" s="230"/>
      <c r="S24" s="237">
        <v>59900</v>
      </c>
      <c r="T24" s="230"/>
      <c r="U24" s="237">
        <v>7000</v>
      </c>
      <c r="V24" s="233"/>
      <c r="W24" s="237">
        <v>7000</v>
      </c>
      <c r="X24" s="233"/>
      <c r="Y24" s="237">
        <v>7000</v>
      </c>
      <c r="Z24" s="233">
        <v>50000</v>
      </c>
      <c r="AA24" s="237">
        <v>57000</v>
      </c>
      <c r="AB24" s="233">
        <v>-52000</v>
      </c>
      <c r="AC24" s="237">
        <v>5000</v>
      </c>
      <c r="AD24" s="233"/>
      <c r="AE24" s="237">
        <f>AC24+AD24</f>
        <v>5000</v>
      </c>
      <c r="AF24" s="233"/>
      <c r="AG24" s="237">
        <f>AE24+AF24</f>
        <v>5000</v>
      </c>
      <c r="AH24" s="233"/>
      <c r="AI24" s="260">
        <v>1000</v>
      </c>
      <c r="AJ24" s="261">
        <v>10000</v>
      </c>
      <c r="AK24" s="260">
        <f t="shared" si="0"/>
        <v>11000</v>
      </c>
    </row>
    <row r="25" spans="1:37" ht="15" customHeight="1">
      <c r="A25" s="262"/>
      <c r="B25" s="263"/>
      <c r="C25" s="259">
        <v>4280</v>
      </c>
      <c r="D25" s="229" t="s">
        <v>276</v>
      </c>
      <c r="E25" s="236"/>
      <c r="F25" s="230"/>
      <c r="G25" s="237"/>
      <c r="H25" s="230"/>
      <c r="I25" s="237"/>
      <c r="J25" s="230"/>
      <c r="K25" s="237"/>
      <c r="L25" s="230"/>
      <c r="M25" s="237"/>
      <c r="N25" s="230"/>
      <c r="O25" s="237"/>
      <c r="P25" s="233"/>
      <c r="Q25" s="237"/>
      <c r="R25" s="230"/>
      <c r="S25" s="237"/>
      <c r="T25" s="230"/>
      <c r="U25" s="237"/>
      <c r="V25" s="233"/>
      <c r="W25" s="237"/>
      <c r="X25" s="233"/>
      <c r="Y25" s="237"/>
      <c r="Z25" s="233"/>
      <c r="AA25" s="237"/>
      <c r="AB25" s="233"/>
      <c r="AC25" s="237"/>
      <c r="AD25" s="233"/>
      <c r="AE25" s="237"/>
      <c r="AF25" s="233"/>
      <c r="AG25" s="237"/>
      <c r="AH25" s="233"/>
      <c r="AI25" s="260">
        <v>2700</v>
      </c>
      <c r="AJ25" s="261"/>
      <c r="AK25" s="260">
        <f t="shared" si="0"/>
        <v>2700</v>
      </c>
    </row>
    <row r="26" spans="1:37" ht="15" customHeight="1">
      <c r="A26" s="262"/>
      <c r="B26" s="263"/>
      <c r="C26" s="259">
        <v>4300</v>
      </c>
      <c r="D26" s="229" t="s">
        <v>257</v>
      </c>
      <c r="E26" s="236">
        <v>9000</v>
      </c>
      <c r="F26" s="230"/>
      <c r="G26" s="237">
        <v>9000</v>
      </c>
      <c r="H26" s="230"/>
      <c r="I26" s="237">
        <v>9000</v>
      </c>
      <c r="J26" s="233">
        <v>13000</v>
      </c>
      <c r="K26" s="237">
        <v>22000</v>
      </c>
      <c r="L26" s="233">
        <v>5000</v>
      </c>
      <c r="M26" s="237">
        <v>27000</v>
      </c>
      <c r="N26" s="230"/>
      <c r="O26" s="237">
        <v>27000</v>
      </c>
      <c r="P26" s="230"/>
      <c r="Q26" s="237">
        <v>27000</v>
      </c>
      <c r="R26" s="230"/>
      <c r="S26" s="237">
        <v>27000</v>
      </c>
      <c r="T26" s="230"/>
      <c r="U26" s="237">
        <v>10000</v>
      </c>
      <c r="V26" s="233"/>
      <c r="W26" s="237">
        <v>10000</v>
      </c>
      <c r="X26" s="233"/>
      <c r="Y26" s="237">
        <v>10000</v>
      </c>
      <c r="Z26" s="233"/>
      <c r="AA26" s="237">
        <v>10000</v>
      </c>
      <c r="AB26" s="233">
        <v>6000</v>
      </c>
      <c r="AC26" s="237">
        <v>16000</v>
      </c>
      <c r="AD26" s="233"/>
      <c r="AE26" s="237">
        <f>AC26+AD26</f>
        <v>16000</v>
      </c>
      <c r="AF26" s="233">
        <v>10000</v>
      </c>
      <c r="AG26" s="237">
        <f>AE26+AF26</f>
        <v>26000</v>
      </c>
      <c r="AH26" s="233"/>
      <c r="AI26" s="260">
        <v>94400</v>
      </c>
      <c r="AJ26" s="261">
        <v>5000</v>
      </c>
      <c r="AK26" s="260">
        <f t="shared" si="0"/>
        <v>99400</v>
      </c>
    </row>
    <row r="27" spans="1:37" ht="15" customHeight="1">
      <c r="A27" s="262"/>
      <c r="B27" s="263"/>
      <c r="C27" s="259">
        <v>4350</v>
      </c>
      <c r="D27" s="229" t="s">
        <v>277</v>
      </c>
      <c r="E27" s="236"/>
      <c r="F27" s="230"/>
      <c r="G27" s="237"/>
      <c r="H27" s="230"/>
      <c r="I27" s="237"/>
      <c r="J27" s="233"/>
      <c r="K27" s="237"/>
      <c r="L27" s="233"/>
      <c r="M27" s="237"/>
      <c r="N27" s="230"/>
      <c r="O27" s="237"/>
      <c r="P27" s="230"/>
      <c r="Q27" s="237"/>
      <c r="R27" s="230"/>
      <c r="S27" s="237"/>
      <c r="T27" s="230"/>
      <c r="U27" s="237"/>
      <c r="V27" s="233"/>
      <c r="W27" s="237"/>
      <c r="X27" s="233"/>
      <c r="Y27" s="237"/>
      <c r="Z27" s="233"/>
      <c r="AA27" s="237"/>
      <c r="AB27" s="233"/>
      <c r="AC27" s="237"/>
      <c r="AD27" s="233"/>
      <c r="AE27" s="237"/>
      <c r="AF27" s="233"/>
      <c r="AG27" s="237"/>
      <c r="AH27" s="233"/>
      <c r="AI27" s="260">
        <v>600</v>
      </c>
      <c r="AJ27" s="261"/>
      <c r="AK27" s="260">
        <f t="shared" si="0"/>
        <v>600</v>
      </c>
    </row>
    <row r="28" spans="1:37" ht="15" customHeight="1">
      <c r="A28" s="262"/>
      <c r="B28" s="263"/>
      <c r="C28" s="259">
        <v>4410</v>
      </c>
      <c r="D28" s="229" t="s">
        <v>278</v>
      </c>
      <c r="E28" s="229">
        <v>500</v>
      </c>
      <c r="F28" s="230"/>
      <c r="G28" s="237">
        <v>500</v>
      </c>
      <c r="H28" s="230"/>
      <c r="I28" s="237">
        <v>500</v>
      </c>
      <c r="J28" s="230"/>
      <c r="K28" s="237">
        <v>500</v>
      </c>
      <c r="L28" s="230"/>
      <c r="M28" s="237">
        <v>500</v>
      </c>
      <c r="N28" s="230"/>
      <c r="O28" s="237">
        <v>500</v>
      </c>
      <c r="P28" s="230"/>
      <c r="Q28" s="237">
        <v>500</v>
      </c>
      <c r="R28" s="230"/>
      <c r="S28" s="237">
        <v>500</v>
      </c>
      <c r="T28" s="230"/>
      <c r="U28" s="237">
        <v>500</v>
      </c>
      <c r="V28" s="233"/>
      <c r="W28" s="237">
        <v>500</v>
      </c>
      <c r="X28" s="233"/>
      <c r="Y28" s="237">
        <v>500</v>
      </c>
      <c r="Z28" s="230"/>
      <c r="AA28" s="237">
        <v>500</v>
      </c>
      <c r="AB28" s="230"/>
      <c r="AC28" s="237">
        <v>500</v>
      </c>
      <c r="AD28" s="230"/>
      <c r="AE28" s="237">
        <f>AC28+AD28</f>
        <v>500</v>
      </c>
      <c r="AF28" s="233"/>
      <c r="AG28" s="237">
        <f>AE28+AF28</f>
        <v>500</v>
      </c>
      <c r="AH28" s="233"/>
      <c r="AI28" s="260">
        <v>3500</v>
      </c>
      <c r="AJ28" s="261"/>
      <c r="AK28" s="260">
        <f t="shared" si="0"/>
        <v>3500</v>
      </c>
    </row>
    <row r="29" spans="1:37" ht="15" customHeight="1">
      <c r="A29" s="262"/>
      <c r="B29" s="263"/>
      <c r="C29" s="259">
        <v>4430</v>
      </c>
      <c r="D29" s="229" t="s">
        <v>279</v>
      </c>
      <c r="E29" s="236">
        <v>16000</v>
      </c>
      <c r="F29" s="230"/>
      <c r="G29" s="237">
        <v>16000</v>
      </c>
      <c r="H29" s="230"/>
      <c r="I29" s="237">
        <v>16000</v>
      </c>
      <c r="J29" s="230"/>
      <c r="K29" s="237">
        <v>16000</v>
      </c>
      <c r="L29" s="230"/>
      <c r="M29" s="237">
        <v>16000</v>
      </c>
      <c r="N29" s="230"/>
      <c r="O29" s="237">
        <v>16000</v>
      </c>
      <c r="P29" s="230"/>
      <c r="Q29" s="237">
        <v>16000</v>
      </c>
      <c r="R29" s="230"/>
      <c r="S29" s="237">
        <v>16000</v>
      </c>
      <c r="T29" s="230"/>
      <c r="U29" s="237">
        <v>19000</v>
      </c>
      <c r="V29" s="233"/>
      <c r="W29" s="237">
        <v>19000</v>
      </c>
      <c r="X29" s="233"/>
      <c r="Y29" s="237">
        <v>19000</v>
      </c>
      <c r="Z29" s="230"/>
      <c r="AA29" s="237">
        <v>19000</v>
      </c>
      <c r="AB29" s="230"/>
      <c r="AC29" s="237">
        <v>19000</v>
      </c>
      <c r="AD29" s="230"/>
      <c r="AE29" s="237">
        <f>AC29+AD29</f>
        <v>19000</v>
      </c>
      <c r="AF29" s="233"/>
      <c r="AG29" s="237">
        <f>AE29+AF29</f>
        <v>19000</v>
      </c>
      <c r="AH29" s="233"/>
      <c r="AI29" s="260">
        <v>25000</v>
      </c>
      <c r="AJ29" s="261"/>
      <c r="AK29" s="260">
        <f t="shared" si="0"/>
        <v>25000</v>
      </c>
    </row>
    <row r="30" spans="1:37" ht="15" customHeight="1">
      <c r="A30" s="262"/>
      <c r="B30" s="263"/>
      <c r="C30" s="259">
        <v>4440</v>
      </c>
      <c r="D30" s="229" t="s">
        <v>280</v>
      </c>
      <c r="E30" s="236">
        <v>15000</v>
      </c>
      <c r="F30" s="230"/>
      <c r="G30" s="237">
        <v>15000</v>
      </c>
      <c r="H30" s="230"/>
      <c r="I30" s="237">
        <v>15000</v>
      </c>
      <c r="J30" s="230"/>
      <c r="K30" s="237">
        <v>15000</v>
      </c>
      <c r="L30" s="230"/>
      <c r="M30" s="237">
        <v>15000</v>
      </c>
      <c r="N30" s="230"/>
      <c r="O30" s="237">
        <v>15000</v>
      </c>
      <c r="P30" s="230"/>
      <c r="Q30" s="237">
        <v>15000</v>
      </c>
      <c r="R30" s="230"/>
      <c r="S30" s="237">
        <v>15000</v>
      </c>
      <c r="T30" s="230"/>
      <c r="U30" s="237">
        <v>16000</v>
      </c>
      <c r="V30" s="233"/>
      <c r="W30" s="237">
        <v>16000</v>
      </c>
      <c r="X30" s="233"/>
      <c r="Y30" s="237">
        <v>16000</v>
      </c>
      <c r="Z30" s="230"/>
      <c r="AA30" s="237">
        <v>16000</v>
      </c>
      <c r="AB30" s="230"/>
      <c r="AC30" s="237">
        <v>16000</v>
      </c>
      <c r="AD30" s="230"/>
      <c r="AE30" s="237">
        <f>AC30+AD30</f>
        <v>16000</v>
      </c>
      <c r="AF30" s="233"/>
      <c r="AG30" s="237">
        <f>AE30+AF30</f>
        <v>16000</v>
      </c>
      <c r="AH30" s="233"/>
      <c r="AI30" s="260">
        <v>18000</v>
      </c>
      <c r="AJ30" s="261"/>
      <c r="AK30" s="260">
        <f t="shared" si="0"/>
        <v>18000</v>
      </c>
    </row>
    <row r="31" spans="1:37" ht="15" customHeight="1">
      <c r="A31" s="262"/>
      <c r="B31" s="263"/>
      <c r="C31" s="259">
        <v>4500</v>
      </c>
      <c r="D31" s="229" t="s">
        <v>281</v>
      </c>
      <c r="E31" s="236">
        <v>4000</v>
      </c>
      <c r="F31" s="230"/>
      <c r="G31" s="237">
        <v>4000</v>
      </c>
      <c r="H31" s="230"/>
      <c r="I31" s="237">
        <v>4000</v>
      </c>
      <c r="J31" s="230"/>
      <c r="K31" s="237">
        <v>4000</v>
      </c>
      <c r="L31" s="230"/>
      <c r="M31" s="237">
        <v>4000</v>
      </c>
      <c r="N31" s="230"/>
      <c r="O31" s="237">
        <v>4000</v>
      </c>
      <c r="P31" s="230"/>
      <c r="Q31" s="237">
        <v>4000</v>
      </c>
      <c r="R31" s="230"/>
      <c r="S31" s="237">
        <v>4000</v>
      </c>
      <c r="T31" s="230"/>
      <c r="U31" s="237">
        <v>4500</v>
      </c>
      <c r="V31" s="233"/>
      <c r="W31" s="237">
        <v>4500</v>
      </c>
      <c r="X31" s="233"/>
      <c r="Y31" s="237">
        <v>4500</v>
      </c>
      <c r="Z31" s="230"/>
      <c r="AA31" s="237">
        <v>4500</v>
      </c>
      <c r="AB31" s="230">
        <v>500</v>
      </c>
      <c r="AC31" s="237">
        <v>5000</v>
      </c>
      <c r="AD31" s="230"/>
      <c r="AE31" s="237">
        <f>AC31+AD31</f>
        <v>5000</v>
      </c>
      <c r="AF31" s="233"/>
      <c r="AG31" s="237">
        <f>AE31+AF31</f>
        <v>5000</v>
      </c>
      <c r="AH31" s="233"/>
      <c r="AI31" s="260">
        <v>6000</v>
      </c>
      <c r="AJ31" s="261"/>
      <c r="AK31" s="260">
        <f t="shared" si="0"/>
        <v>6000</v>
      </c>
    </row>
    <row r="32" spans="1:37" ht="15" customHeight="1">
      <c r="A32" s="262"/>
      <c r="B32" s="263"/>
      <c r="C32" s="259">
        <v>4580</v>
      </c>
      <c r="D32" s="229" t="s">
        <v>282</v>
      </c>
      <c r="E32" s="236"/>
      <c r="F32" s="230"/>
      <c r="G32" s="237"/>
      <c r="H32" s="230"/>
      <c r="I32" s="237"/>
      <c r="J32" s="230"/>
      <c r="K32" s="237"/>
      <c r="L32" s="230"/>
      <c r="M32" s="237"/>
      <c r="N32" s="230"/>
      <c r="O32" s="237"/>
      <c r="P32" s="230"/>
      <c r="Q32" s="237"/>
      <c r="R32" s="230"/>
      <c r="S32" s="237"/>
      <c r="T32" s="230"/>
      <c r="U32" s="237"/>
      <c r="V32" s="233"/>
      <c r="W32" s="237"/>
      <c r="X32" s="233"/>
      <c r="Y32" s="237"/>
      <c r="Z32" s="230"/>
      <c r="AA32" s="237"/>
      <c r="AB32" s="230"/>
      <c r="AC32" s="237"/>
      <c r="AD32" s="230"/>
      <c r="AE32" s="237"/>
      <c r="AF32" s="233"/>
      <c r="AG32" s="237"/>
      <c r="AH32" s="233"/>
      <c r="AI32" s="260">
        <v>200</v>
      </c>
      <c r="AJ32" s="261"/>
      <c r="AK32" s="260">
        <f t="shared" si="0"/>
        <v>200</v>
      </c>
    </row>
    <row r="33" spans="1:37" ht="15" customHeight="1">
      <c r="A33" s="262"/>
      <c r="B33" s="263"/>
      <c r="C33" s="259">
        <v>4590</v>
      </c>
      <c r="D33" s="229" t="s">
        <v>283</v>
      </c>
      <c r="E33" s="236"/>
      <c r="F33" s="230"/>
      <c r="G33" s="237"/>
      <c r="H33" s="230"/>
      <c r="I33" s="237"/>
      <c r="J33" s="230"/>
      <c r="K33" s="237"/>
      <c r="L33" s="230"/>
      <c r="M33" s="237"/>
      <c r="N33" s="230"/>
      <c r="O33" s="237"/>
      <c r="P33" s="230"/>
      <c r="Q33" s="237"/>
      <c r="R33" s="230"/>
      <c r="S33" s="237"/>
      <c r="T33" s="230"/>
      <c r="U33" s="237"/>
      <c r="V33" s="233"/>
      <c r="W33" s="237"/>
      <c r="X33" s="233"/>
      <c r="Y33" s="237"/>
      <c r="Z33" s="230"/>
      <c r="AA33" s="237"/>
      <c r="AB33" s="230"/>
      <c r="AC33" s="237"/>
      <c r="AD33" s="230"/>
      <c r="AE33" s="237"/>
      <c r="AF33" s="233"/>
      <c r="AG33" s="237"/>
      <c r="AH33" s="233"/>
      <c r="AI33" s="260">
        <v>3000</v>
      </c>
      <c r="AJ33" s="261"/>
      <c r="AK33" s="260">
        <f t="shared" si="0"/>
        <v>3000</v>
      </c>
    </row>
    <row r="34" spans="1:37" ht="15" customHeight="1">
      <c r="A34" s="262"/>
      <c r="B34" s="263"/>
      <c r="C34" s="259">
        <v>6050</v>
      </c>
      <c r="D34" s="229" t="s">
        <v>284</v>
      </c>
      <c r="E34" s="236">
        <v>330000</v>
      </c>
      <c r="F34" s="233">
        <v>75000</v>
      </c>
      <c r="G34" s="237">
        <v>405000</v>
      </c>
      <c r="H34" s="230"/>
      <c r="I34" s="237">
        <v>405000</v>
      </c>
      <c r="J34" s="233">
        <v>150000</v>
      </c>
      <c r="K34" s="237">
        <v>555000</v>
      </c>
      <c r="L34" s="233">
        <v>12000</v>
      </c>
      <c r="M34" s="237">
        <v>567000</v>
      </c>
      <c r="N34" s="233">
        <v>-75000</v>
      </c>
      <c r="O34" s="237">
        <v>492000</v>
      </c>
      <c r="P34" s="233"/>
      <c r="Q34" s="237">
        <v>492000</v>
      </c>
      <c r="R34" s="230"/>
      <c r="S34" s="237">
        <v>492000</v>
      </c>
      <c r="T34" s="230"/>
      <c r="U34" s="237">
        <v>330000</v>
      </c>
      <c r="V34" s="233">
        <v>175000</v>
      </c>
      <c r="W34" s="237">
        <v>505000</v>
      </c>
      <c r="X34" s="233">
        <v>25000</v>
      </c>
      <c r="Y34" s="237">
        <v>530000</v>
      </c>
      <c r="Z34" s="230"/>
      <c r="AA34" s="237">
        <v>530000</v>
      </c>
      <c r="AB34" s="233">
        <v>20000</v>
      </c>
      <c r="AC34" s="237">
        <v>550000</v>
      </c>
      <c r="AD34" s="233"/>
      <c r="AE34" s="264">
        <f>AC34+AD34</f>
        <v>550000</v>
      </c>
      <c r="AF34" s="233">
        <v>-17000</v>
      </c>
      <c r="AG34" s="264">
        <f>AE34+AF34</f>
        <v>533000</v>
      </c>
      <c r="AH34" s="233"/>
      <c r="AI34" s="260">
        <v>3042000</v>
      </c>
      <c r="AJ34" s="261">
        <v>27000</v>
      </c>
      <c r="AK34" s="260">
        <f t="shared" si="0"/>
        <v>3069000</v>
      </c>
    </row>
    <row r="35" spans="1:37" ht="15" customHeight="1">
      <c r="A35" s="262"/>
      <c r="B35" s="265"/>
      <c r="C35" s="266">
        <v>6060</v>
      </c>
      <c r="D35" s="229" t="s">
        <v>285</v>
      </c>
      <c r="E35" s="233"/>
      <c r="F35" s="233"/>
      <c r="G35" s="253"/>
      <c r="H35" s="230"/>
      <c r="I35" s="253"/>
      <c r="J35" s="233"/>
      <c r="K35" s="253"/>
      <c r="L35" s="233"/>
      <c r="M35" s="237"/>
      <c r="N35" s="233"/>
      <c r="O35" s="237"/>
      <c r="P35" s="233"/>
      <c r="Q35" s="237"/>
      <c r="R35" s="230"/>
      <c r="S35" s="237"/>
      <c r="T35" s="230"/>
      <c r="U35" s="237"/>
      <c r="V35" s="233"/>
      <c r="W35" s="237"/>
      <c r="X35" s="233"/>
      <c r="Y35" s="237"/>
      <c r="Z35" s="230"/>
      <c r="AA35" s="237"/>
      <c r="AB35" s="233"/>
      <c r="AC35" s="237"/>
      <c r="AD35" s="233"/>
      <c r="AE35" s="237"/>
      <c r="AF35" s="233"/>
      <c r="AG35" s="237"/>
      <c r="AH35" s="233"/>
      <c r="AI35" s="267">
        <v>150000</v>
      </c>
      <c r="AJ35" s="268"/>
      <c r="AK35" s="267">
        <f t="shared" si="0"/>
        <v>150000</v>
      </c>
    </row>
    <row r="36" spans="1:37" ht="15" customHeight="1">
      <c r="A36" s="846" t="s">
        <v>286</v>
      </c>
      <c r="B36" s="856"/>
      <c r="C36" s="856"/>
      <c r="D36" s="151"/>
      <c r="E36" s="239">
        <v>1327000</v>
      </c>
      <c r="F36" s="241">
        <v>75000</v>
      </c>
      <c r="G36" s="241">
        <v>1402000</v>
      </c>
      <c r="H36" s="240"/>
      <c r="I36" s="241">
        <v>1402000</v>
      </c>
      <c r="J36" s="241">
        <v>150000</v>
      </c>
      <c r="K36" s="241">
        <v>1552000</v>
      </c>
      <c r="L36" s="242">
        <v>50600</v>
      </c>
      <c r="M36" s="242">
        <v>1602600</v>
      </c>
      <c r="N36" s="241">
        <v>-75000</v>
      </c>
      <c r="O36" s="242">
        <v>1527600</v>
      </c>
      <c r="P36" s="241">
        <v>52900</v>
      </c>
      <c r="Q36" s="242">
        <v>1580500</v>
      </c>
      <c r="R36" s="241">
        <v>70000</v>
      </c>
      <c r="S36" s="242">
        <v>1650500</v>
      </c>
      <c r="T36" s="242">
        <v>18240</v>
      </c>
      <c r="U36" s="242">
        <v>1230000</v>
      </c>
      <c r="V36" s="241">
        <v>175000</v>
      </c>
      <c r="W36" s="242">
        <v>1405000</v>
      </c>
      <c r="X36" s="242">
        <v>25000</v>
      </c>
      <c r="Y36" s="242">
        <v>1430000</v>
      </c>
      <c r="Z36" s="241">
        <v>200000</v>
      </c>
      <c r="AA36" s="243">
        <v>1630000</v>
      </c>
      <c r="AB36" s="269">
        <v>20000</v>
      </c>
      <c r="AC36" s="243">
        <v>1650000</v>
      </c>
      <c r="AD36" s="269"/>
      <c r="AE36" s="254">
        <f>SUM(AE17:AE34)</f>
        <v>1650000</v>
      </c>
      <c r="AF36" s="243">
        <f>SUM(AF17:AF34)</f>
        <v>0</v>
      </c>
      <c r="AG36" s="254">
        <f>SUM(AG17:AG34)</f>
        <v>1650000</v>
      </c>
      <c r="AH36" s="269"/>
      <c r="AI36" s="270">
        <f>SUM(AI16:AI35)</f>
        <v>4700070</v>
      </c>
      <c r="AJ36" s="270">
        <f>SUM(AJ16:AJ35)</f>
        <v>132414</v>
      </c>
      <c r="AK36" s="270">
        <f>SUM(AK16:AK35)</f>
        <v>4832484</v>
      </c>
    </row>
    <row r="37" spans="1:37" ht="15" customHeight="1">
      <c r="A37" s="271">
        <v>700</v>
      </c>
      <c r="B37" s="227">
        <v>70005</v>
      </c>
      <c r="C37" s="227">
        <v>4210</v>
      </c>
      <c r="D37" s="228" t="s">
        <v>273</v>
      </c>
      <c r="E37" s="231">
        <v>0</v>
      </c>
      <c r="F37" s="233">
        <v>40000</v>
      </c>
      <c r="G37" s="232">
        <v>40000</v>
      </c>
      <c r="H37" s="230"/>
      <c r="I37" s="237">
        <v>40000</v>
      </c>
      <c r="J37" s="230"/>
      <c r="K37" s="232">
        <v>40000</v>
      </c>
      <c r="L37" s="230"/>
      <c r="M37" s="232">
        <v>40000</v>
      </c>
      <c r="N37" s="233">
        <v>-35000</v>
      </c>
      <c r="O37" s="232">
        <v>5000</v>
      </c>
      <c r="P37" s="230"/>
      <c r="Q37" s="232">
        <v>5000</v>
      </c>
      <c r="R37" s="233">
        <v>-3500</v>
      </c>
      <c r="S37" s="232">
        <v>1500</v>
      </c>
      <c r="T37" s="230"/>
      <c r="U37" s="232">
        <v>4000</v>
      </c>
      <c r="V37" s="233"/>
      <c r="W37" s="237">
        <v>4000</v>
      </c>
      <c r="X37" s="233"/>
      <c r="Y37" s="237">
        <v>4000</v>
      </c>
      <c r="Z37" s="230"/>
      <c r="AA37" s="232">
        <v>4000</v>
      </c>
      <c r="AB37" s="230"/>
      <c r="AC37" s="232">
        <v>4000</v>
      </c>
      <c r="AD37" s="230"/>
      <c r="AE37" s="232">
        <f>AC37+AD37</f>
        <v>4000</v>
      </c>
      <c r="AF37" s="233"/>
      <c r="AG37" s="232">
        <f aca="true" t="shared" si="1" ref="AG37:AG43">AE37+AF37</f>
        <v>4000</v>
      </c>
      <c r="AH37" s="233"/>
      <c r="AI37" s="272">
        <v>7000</v>
      </c>
      <c r="AJ37" s="272"/>
      <c r="AK37" s="272">
        <f aca="true" t="shared" si="2" ref="AK37:AK45">AI37+AJ37</f>
        <v>7000</v>
      </c>
    </row>
    <row r="38" spans="1:37" ht="15" customHeight="1">
      <c r="A38" s="235" t="s">
        <v>44</v>
      </c>
      <c r="B38" s="228" t="s">
        <v>287</v>
      </c>
      <c r="C38" s="227">
        <v>4260</v>
      </c>
      <c r="D38" s="228" t="s">
        <v>274</v>
      </c>
      <c r="E38" s="228">
        <v>0</v>
      </c>
      <c r="F38" s="233">
        <v>30000</v>
      </c>
      <c r="G38" s="237">
        <v>30000</v>
      </c>
      <c r="H38" s="230"/>
      <c r="I38" s="237">
        <v>30000</v>
      </c>
      <c r="J38" s="230"/>
      <c r="K38" s="237">
        <v>30000</v>
      </c>
      <c r="L38" s="230"/>
      <c r="M38" s="237">
        <v>30000</v>
      </c>
      <c r="N38" s="230"/>
      <c r="O38" s="237">
        <v>30000</v>
      </c>
      <c r="P38" s="230"/>
      <c r="Q38" s="237">
        <v>30000</v>
      </c>
      <c r="R38" s="230"/>
      <c r="S38" s="237">
        <v>30000</v>
      </c>
      <c r="T38" s="233">
        <v>5000</v>
      </c>
      <c r="U38" s="237">
        <v>33000</v>
      </c>
      <c r="V38" s="233"/>
      <c r="W38" s="237">
        <v>33000</v>
      </c>
      <c r="X38" s="233">
        <v>45500</v>
      </c>
      <c r="Y38" s="237">
        <v>78500</v>
      </c>
      <c r="Z38" s="230"/>
      <c r="AA38" s="237">
        <v>78500</v>
      </c>
      <c r="AB38" s="230"/>
      <c r="AC38" s="237">
        <v>78500</v>
      </c>
      <c r="AD38" s="230"/>
      <c r="AE38" s="237">
        <f>AC38+AD38</f>
        <v>78500</v>
      </c>
      <c r="AF38" s="233">
        <v>6500</v>
      </c>
      <c r="AG38" s="237">
        <f t="shared" si="1"/>
        <v>85000</v>
      </c>
      <c r="AH38" s="233"/>
      <c r="AI38" s="238">
        <v>200000</v>
      </c>
      <c r="AJ38" s="238"/>
      <c r="AK38" s="272">
        <f t="shared" si="2"/>
        <v>200000</v>
      </c>
    </row>
    <row r="39" spans="1:37" ht="15" customHeight="1">
      <c r="A39" s="235" t="s">
        <v>48</v>
      </c>
      <c r="B39" s="228" t="s">
        <v>288</v>
      </c>
      <c r="C39" s="227">
        <v>4270</v>
      </c>
      <c r="D39" s="228" t="s">
        <v>275</v>
      </c>
      <c r="E39" s="228"/>
      <c r="F39" s="233"/>
      <c r="G39" s="237"/>
      <c r="H39" s="230"/>
      <c r="I39" s="237"/>
      <c r="J39" s="230"/>
      <c r="K39" s="237"/>
      <c r="L39" s="230"/>
      <c r="M39" s="237"/>
      <c r="N39" s="230"/>
      <c r="O39" s="237">
        <v>0</v>
      </c>
      <c r="P39" s="233">
        <v>42000</v>
      </c>
      <c r="Q39" s="237">
        <v>42000</v>
      </c>
      <c r="R39" s="230">
        <v>500</v>
      </c>
      <c r="S39" s="237">
        <v>42500</v>
      </c>
      <c r="T39" s="230"/>
      <c r="U39" s="237">
        <v>4000</v>
      </c>
      <c r="V39" s="233"/>
      <c r="W39" s="237">
        <v>4000</v>
      </c>
      <c r="X39" s="233">
        <v>39832</v>
      </c>
      <c r="Y39" s="237">
        <v>43832</v>
      </c>
      <c r="Z39" s="230"/>
      <c r="AA39" s="237">
        <v>43832</v>
      </c>
      <c r="AB39" s="230"/>
      <c r="AC39" s="237">
        <v>43832</v>
      </c>
      <c r="AD39" s="230"/>
      <c r="AE39" s="237">
        <f>AC39+AD39</f>
        <v>43832</v>
      </c>
      <c r="AF39" s="233">
        <v>-27000</v>
      </c>
      <c r="AG39" s="237">
        <f t="shared" si="1"/>
        <v>16832</v>
      </c>
      <c r="AH39" s="233"/>
      <c r="AI39" s="238">
        <v>200000</v>
      </c>
      <c r="AJ39" s="238">
        <v>-80000</v>
      </c>
      <c r="AK39" s="272">
        <f t="shared" si="2"/>
        <v>120000</v>
      </c>
    </row>
    <row r="40" spans="1:37" ht="15" customHeight="1">
      <c r="A40" s="235"/>
      <c r="B40" s="228"/>
      <c r="C40" s="227">
        <v>4300</v>
      </c>
      <c r="D40" s="228" t="s">
        <v>257</v>
      </c>
      <c r="E40" s="237">
        <v>50000</v>
      </c>
      <c r="F40" s="233">
        <v>140000</v>
      </c>
      <c r="G40" s="237">
        <v>190000</v>
      </c>
      <c r="H40" s="230"/>
      <c r="I40" s="237">
        <v>190000</v>
      </c>
      <c r="J40" s="230"/>
      <c r="K40" s="237">
        <v>190000</v>
      </c>
      <c r="L40" s="233">
        <v>-29524</v>
      </c>
      <c r="M40" s="237">
        <v>160476</v>
      </c>
      <c r="N40" s="233"/>
      <c r="O40" s="237">
        <v>160476</v>
      </c>
      <c r="P40" s="233">
        <v>-67000</v>
      </c>
      <c r="Q40" s="237">
        <v>93476</v>
      </c>
      <c r="R40" s="233">
        <v>-7400</v>
      </c>
      <c r="S40" s="237">
        <v>86076</v>
      </c>
      <c r="T40" s="233"/>
      <c r="U40" s="237">
        <v>91332</v>
      </c>
      <c r="V40" s="233">
        <v>-10000</v>
      </c>
      <c r="W40" s="237">
        <v>81332</v>
      </c>
      <c r="X40" s="233">
        <v>41668</v>
      </c>
      <c r="Y40" s="237">
        <v>123000</v>
      </c>
      <c r="Z40" s="230"/>
      <c r="AA40" s="237">
        <v>123000</v>
      </c>
      <c r="AB40" s="230"/>
      <c r="AC40" s="237">
        <v>123000</v>
      </c>
      <c r="AD40" s="230"/>
      <c r="AE40" s="237">
        <f>AC40+AD40</f>
        <v>123000</v>
      </c>
      <c r="AF40" s="233">
        <v>-5500</v>
      </c>
      <c r="AG40" s="237">
        <f t="shared" si="1"/>
        <v>117500</v>
      </c>
      <c r="AH40" s="233"/>
      <c r="AI40" s="238">
        <v>202000</v>
      </c>
      <c r="AJ40" s="238">
        <v>-50000</v>
      </c>
      <c r="AK40" s="272">
        <f t="shared" si="2"/>
        <v>152000</v>
      </c>
    </row>
    <row r="41" spans="1:37" ht="15" customHeight="1">
      <c r="A41" s="235"/>
      <c r="B41" s="228"/>
      <c r="C41" s="227">
        <v>4430</v>
      </c>
      <c r="D41" s="228" t="s">
        <v>279</v>
      </c>
      <c r="E41" s="237"/>
      <c r="F41" s="233"/>
      <c r="G41" s="237"/>
      <c r="H41" s="230"/>
      <c r="I41" s="237"/>
      <c r="J41" s="230"/>
      <c r="K41" s="237"/>
      <c r="L41" s="233"/>
      <c r="M41" s="237"/>
      <c r="N41" s="233"/>
      <c r="O41" s="237"/>
      <c r="P41" s="233"/>
      <c r="Q41" s="237"/>
      <c r="R41" s="233"/>
      <c r="S41" s="237"/>
      <c r="T41" s="233"/>
      <c r="U41" s="237"/>
      <c r="V41" s="233"/>
      <c r="W41" s="237"/>
      <c r="X41" s="233"/>
      <c r="Y41" s="237"/>
      <c r="Z41" s="230"/>
      <c r="AA41" s="237"/>
      <c r="AB41" s="230"/>
      <c r="AC41" s="237"/>
      <c r="AD41" s="230"/>
      <c r="AE41" s="237">
        <v>0</v>
      </c>
      <c r="AF41" s="233">
        <v>31000</v>
      </c>
      <c r="AG41" s="237">
        <f t="shared" si="1"/>
        <v>31000</v>
      </c>
      <c r="AH41" s="233"/>
      <c r="AI41" s="238">
        <v>10000</v>
      </c>
      <c r="AJ41" s="238"/>
      <c r="AK41" s="272">
        <f t="shared" si="2"/>
        <v>10000</v>
      </c>
    </row>
    <row r="42" spans="1:37" ht="15" customHeight="1">
      <c r="A42" s="235"/>
      <c r="B42" s="228"/>
      <c r="C42" s="227">
        <v>4480</v>
      </c>
      <c r="D42" s="228" t="s">
        <v>289</v>
      </c>
      <c r="E42" s="228"/>
      <c r="F42" s="233"/>
      <c r="G42" s="237"/>
      <c r="H42" s="230"/>
      <c r="I42" s="237"/>
      <c r="J42" s="230"/>
      <c r="K42" s="237"/>
      <c r="L42" s="230"/>
      <c r="M42" s="237">
        <v>0</v>
      </c>
      <c r="N42" s="233">
        <v>5000</v>
      </c>
      <c r="O42" s="237">
        <v>5000</v>
      </c>
      <c r="P42" s="230"/>
      <c r="Q42" s="237">
        <v>5000</v>
      </c>
      <c r="R42" s="233">
        <v>10668</v>
      </c>
      <c r="S42" s="237">
        <v>15668</v>
      </c>
      <c r="T42" s="233">
        <v>-5000</v>
      </c>
      <c r="U42" s="237">
        <v>19000</v>
      </c>
      <c r="V42" s="233"/>
      <c r="W42" s="237">
        <v>19000</v>
      </c>
      <c r="X42" s="233">
        <v>21000</v>
      </c>
      <c r="Y42" s="237">
        <v>40000</v>
      </c>
      <c r="Z42" s="230"/>
      <c r="AA42" s="237">
        <v>40000</v>
      </c>
      <c r="AB42" s="230"/>
      <c r="AC42" s="237">
        <v>40000</v>
      </c>
      <c r="AD42" s="230"/>
      <c r="AE42" s="237">
        <f>AC42+AD42</f>
        <v>40000</v>
      </c>
      <c r="AF42" s="233"/>
      <c r="AG42" s="237">
        <f t="shared" si="1"/>
        <v>40000</v>
      </c>
      <c r="AH42" s="233"/>
      <c r="AI42" s="238">
        <v>1000</v>
      </c>
      <c r="AJ42" s="238"/>
      <c r="AK42" s="272">
        <f t="shared" si="2"/>
        <v>1000</v>
      </c>
    </row>
    <row r="43" spans="1:37" ht="15" customHeight="1">
      <c r="A43" s="273"/>
      <c r="B43" s="228"/>
      <c r="C43" s="227">
        <v>4530</v>
      </c>
      <c r="D43" s="228" t="s">
        <v>290</v>
      </c>
      <c r="E43" s="228"/>
      <c r="F43" s="233"/>
      <c r="G43" s="237"/>
      <c r="H43" s="230"/>
      <c r="I43" s="237"/>
      <c r="J43" s="230"/>
      <c r="K43" s="237"/>
      <c r="L43" s="230"/>
      <c r="M43" s="237"/>
      <c r="N43" s="230"/>
      <c r="O43" s="237">
        <v>0</v>
      </c>
      <c r="P43" s="233">
        <v>25000</v>
      </c>
      <c r="Q43" s="237">
        <v>25000</v>
      </c>
      <c r="R43" s="233">
        <v>19293</v>
      </c>
      <c r="S43" s="237">
        <v>44293</v>
      </c>
      <c r="T43" s="233">
        <v>-7500</v>
      </c>
      <c r="U43" s="237">
        <v>50000</v>
      </c>
      <c r="V43" s="233"/>
      <c r="W43" s="237">
        <v>50000</v>
      </c>
      <c r="X43" s="233">
        <v>20000</v>
      </c>
      <c r="Y43" s="237">
        <v>70000</v>
      </c>
      <c r="Z43" s="230"/>
      <c r="AA43" s="237">
        <v>70000</v>
      </c>
      <c r="AB43" s="230"/>
      <c r="AC43" s="237">
        <v>70000</v>
      </c>
      <c r="AD43" s="230"/>
      <c r="AE43" s="237">
        <f>AC43+AD43</f>
        <v>70000</v>
      </c>
      <c r="AF43" s="233">
        <v>10000</v>
      </c>
      <c r="AG43" s="237">
        <f t="shared" si="1"/>
        <v>80000</v>
      </c>
      <c r="AH43" s="233"/>
      <c r="AI43" s="238">
        <v>10000</v>
      </c>
      <c r="AJ43" s="238"/>
      <c r="AK43" s="272">
        <f t="shared" si="2"/>
        <v>10000</v>
      </c>
    </row>
    <row r="44" spans="1:37" ht="15" customHeight="1">
      <c r="A44" s="273"/>
      <c r="B44" s="229"/>
      <c r="C44" s="227">
        <v>4590</v>
      </c>
      <c r="D44" s="228" t="s">
        <v>291</v>
      </c>
      <c r="E44" s="274"/>
      <c r="F44" s="233"/>
      <c r="G44" s="253"/>
      <c r="H44" s="230"/>
      <c r="I44" s="237"/>
      <c r="J44" s="230"/>
      <c r="K44" s="253"/>
      <c r="L44" s="230"/>
      <c r="M44" s="237"/>
      <c r="N44" s="230"/>
      <c r="O44" s="237"/>
      <c r="P44" s="233"/>
      <c r="Q44" s="237"/>
      <c r="R44" s="233"/>
      <c r="S44" s="237"/>
      <c r="T44" s="233"/>
      <c r="U44" s="237"/>
      <c r="V44" s="233"/>
      <c r="W44" s="237"/>
      <c r="X44" s="233"/>
      <c r="Y44" s="237"/>
      <c r="Z44" s="230"/>
      <c r="AA44" s="237"/>
      <c r="AB44" s="230"/>
      <c r="AC44" s="237"/>
      <c r="AD44" s="230"/>
      <c r="AE44" s="237"/>
      <c r="AF44" s="233"/>
      <c r="AG44" s="237"/>
      <c r="AH44" s="233"/>
      <c r="AI44" s="238">
        <v>100000</v>
      </c>
      <c r="AJ44" s="238">
        <v>-20000</v>
      </c>
      <c r="AK44" s="272">
        <f t="shared" si="2"/>
        <v>80000</v>
      </c>
    </row>
    <row r="45" spans="1:37" ht="15" customHeight="1">
      <c r="A45" s="273"/>
      <c r="B45" s="229"/>
      <c r="C45" s="227">
        <v>6050</v>
      </c>
      <c r="D45" s="228" t="s">
        <v>292</v>
      </c>
      <c r="E45" s="274"/>
      <c r="F45" s="233"/>
      <c r="G45" s="253"/>
      <c r="H45" s="230"/>
      <c r="I45" s="237"/>
      <c r="J45" s="230"/>
      <c r="K45" s="253"/>
      <c r="L45" s="230"/>
      <c r="M45" s="237"/>
      <c r="N45" s="230"/>
      <c r="O45" s="237"/>
      <c r="P45" s="233"/>
      <c r="Q45" s="237"/>
      <c r="R45" s="233"/>
      <c r="S45" s="237"/>
      <c r="T45" s="233"/>
      <c r="U45" s="237"/>
      <c r="V45" s="233"/>
      <c r="W45" s="237"/>
      <c r="X45" s="233"/>
      <c r="Y45" s="237"/>
      <c r="Z45" s="230"/>
      <c r="AA45" s="237"/>
      <c r="AB45" s="230"/>
      <c r="AC45" s="237"/>
      <c r="AD45" s="230"/>
      <c r="AE45" s="237"/>
      <c r="AF45" s="233"/>
      <c r="AG45" s="237"/>
      <c r="AH45" s="233"/>
      <c r="AI45" s="238">
        <v>100000</v>
      </c>
      <c r="AJ45" s="238">
        <v>150000</v>
      </c>
      <c r="AK45" s="272">
        <f t="shared" si="2"/>
        <v>250000</v>
      </c>
    </row>
    <row r="46" spans="1:37" ht="15" customHeight="1">
      <c r="A46" s="275" t="s">
        <v>56</v>
      </c>
      <c r="B46" s="276"/>
      <c r="C46" s="277"/>
      <c r="D46" s="278"/>
      <c r="E46" s="241">
        <v>50000</v>
      </c>
      <c r="F46" s="241">
        <v>210000</v>
      </c>
      <c r="G46" s="241">
        <v>260000</v>
      </c>
      <c r="H46" s="240"/>
      <c r="I46" s="242">
        <v>260000</v>
      </c>
      <c r="J46" s="240"/>
      <c r="K46" s="241">
        <v>260000</v>
      </c>
      <c r="L46" s="241">
        <v>-29524</v>
      </c>
      <c r="M46" s="242">
        <v>230476</v>
      </c>
      <c r="N46" s="241">
        <v>-30000</v>
      </c>
      <c r="O46" s="242">
        <v>200476</v>
      </c>
      <c r="P46" s="242">
        <v>0</v>
      </c>
      <c r="Q46" s="242">
        <v>200476</v>
      </c>
      <c r="R46" s="241">
        <v>19561</v>
      </c>
      <c r="S46" s="242">
        <v>220037</v>
      </c>
      <c r="T46" s="241">
        <v>-7500</v>
      </c>
      <c r="U46" s="242">
        <v>201332</v>
      </c>
      <c r="V46" s="241">
        <v>-10000</v>
      </c>
      <c r="W46" s="242">
        <v>191332</v>
      </c>
      <c r="X46" s="242">
        <v>178000</v>
      </c>
      <c r="Y46" s="242">
        <v>369332</v>
      </c>
      <c r="Z46" s="241"/>
      <c r="AA46" s="243">
        <v>369332</v>
      </c>
      <c r="AB46" s="241"/>
      <c r="AC46" s="243">
        <v>369332</v>
      </c>
      <c r="AD46" s="241"/>
      <c r="AE46" s="243">
        <f>SUM(AE37:AE43)</f>
        <v>359332</v>
      </c>
      <c r="AF46" s="243">
        <f>SUM(AF37:AF43)</f>
        <v>15000</v>
      </c>
      <c r="AG46" s="243">
        <f>SUM(AG37:AG43)</f>
        <v>374332</v>
      </c>
      <c r="AH46" s="243"/>
      <c r="AI46" s="244">
        <f>SUM(AI37:AI45)</f>
        <v>830000</v>
      </c>
      <c r="AJ46" s="244">
        <f>SUM(AJ37:AJ45)</f>
        <v>0</v>
      </c>
      <c r="AK46" s="244">
        <f>SUM(AK37:AK45)</f>
        <v>830000</v>
      </c>
    </row>
    <row r="47" spans="1:37" ht="15" customHeight="1">
      <c r="A47" s="279">
        <v>710</v>
      </c>
      <c r="B47" s="280">
        <v>71013</v>
      </c>
      <c r="C47" s="227"/>
      <c r="D47" s="228"/>
      <c r="E47" s="228"/>
      <c r="F47" s="230"/>
      <c r="G47" s="232"/>
      <c r="H47" s="230"/>
      <c r="I47" s="228"/>
      <c r="J47" s="230"/>
      <c r="K47" s="232"/>
      <c r="L47" s="230"/>
      <c r="M47" s="232"/>
      <c r="N47" s="230"/>
      <c r="O47" s="237"/>
      <c r="P47" s="230"/>
      <c r="Q47" s="232"/>
      <c r="R47" s="230"/>
      <c r="S47" s="232"/>
      <c r="T47" s="230"/>
      <c r="U47" s="237"/>
      <c r="V47" s="233"/>
      <c r="W47" s="237"/>
      <c r="X47" s="233"/>
      <c r="Y47" s="237"/>
      <c r="Z47" s="230"/>
      <c r="AA47" s="228"/>
      <c r="AB47" s="230"/>
      <c r="AC47" s="228"/>
      <c r="AD47" s="230"/>
      <c r="AE47" s="237"/>
      <c r="AF47" s="233"/>
      <c r="AG47" s="237"/>
      <c r="AH47" s="233"/>
      <c r="AI47" s="238"/>
      <c r="AJ47" s="238"/>
      <c r="AK47" s="238"/>
    </row>
    <row r="48" spans="1:37" ht="15" customHeight="1">
      <c r="A48" s="281" t="s">
        <v>293</v>
      </c>
      <c r="B48" s="229" t="s">
        <v>294</v>
      </c>
      <c r="C48" s="227">
        <v>4300</v>
      </c>
      <c r="D48" s="228" t="s">
        <v>257</v>
      </c>
      <c r="E48" s="237">
        <v>80000</v>
      </c>
      <c r="F48" s="230"/>
      <c r="G48" s="237">
        <v>80000</v>
      </c>
      <c r="H48" s="230"/>
      <c r="I48" s="237">
        <v>80000</v>
      </c>
      <c r="J48" s="230"/>
      <c r="K48" s="237">
        <v>80000</v>
      </c>
      <c r="L48" s="230"/>
      <c r="M48" s="237">
        <v>80000</v>
      </c>
      <c r="N48" s="230"/>
      <c r="O48" s="237">
        <v>80000</v>
      </c>
      <c r="P48" s="230"/>
      <c r="Q48" s="237">
        <v>80000</v>
      </c>
      <c r="R48" s="230"/>
      <c r="S48" s="237">
        <v>80000</v>
      </c>
      <c r="T48" s="233"/>
      <c r="U48" s="237">
        <v>70000</v>
      </c>
      <c r="V48" s="233">
        <v>-30000</v>
      </c>
      <c r="W48" s="237">
        <v>40000</v>
      </c>
      <c r="X48" s="233"/>
      <c r="Y48" s="237">
        <v>40000</v>
      </c>
      <c r="Z48" s="230"/>
      <c r="AA48" s="237">
        <v>40000</v>
      </c>
      <c r="AB48" s="230"/>
      <c r="AC48" s="237">
        <v>40000</v>
      </c>
      <c r="AD48" s="230"/>
      <c r="AE48" s="237">
        <f>AC48+AD48</f>
        <v>40000</v>
      </c>
      <c r="AF48" s="233"/>
      <c r="AG48" s="237">
        <f>AE48+AF48</f>
        <v>40000</v>
      </c>
      <c r="AH48" s="233"/>
      <c r="AI48" s="238">
        <v>45000</v>
      </c>
      <c r="AJ48" s="238">
        <v>-10000</v>
      </c>
      <c r="AK48" s="238">
        <f>AI48+AJ48</f>
        <v>35000</v>
      </c>
    </row>
    <row r="49" spans="1:37" ht="15" customHeight="1">
      <c r="A49" s="281"/>
      <c r="B49" s="229" t="s">
        <v>65</v>
      </c>
      <c r="C49" s="227"/>
      <c r="D49" s="228"/>
      <c r="E49" s="228"/>
      <c r="F49" s="230"/>
      <c r="G49" s="237"/>
      <c r="H49" s="230"/>
      <c r="I49" s="228"/>
      <c r="J49" s="230"/>
      <c r="K49" s="237"/>
      <c r="L49" s="230"/>
      <c r="M49" s="237"/>
      <c r="N49" s="230"/>
      <c r="O49" s="237"/>
      <c r="P49" s="230"/>
      <c r="Q49" s="237"/>
      <c r="R49" s="230"/>
      <c r="S49" s="237"/>
      <c r="T49" s="230"/>
      <c r="U49" s="237"/>
      <c r="V49" s="233"/>
      <c r="W49" s="237"/>
      <c r="X49" s="233"/>
      <c r="Y49" s="237"/>
      <c r="Z49" s="230"/>
      <c r="AA49" s="228"/>
      <c r="AB49" s="230"/>
      <c r="AC49" s="228"/>
      <c r="AD49" s="230"/>
      <c r="AE49" s="264"/>
      <c r="AF49" s="233"/>
      <c r="AG49" s="264"/>
      <c r="AH49" s="233"/>
      <c r="AI49" s="282"/>
      <c r="AJ49" s="282"/>
      <c r="AK49" s="282"/>
    </row>
    <row r="50" spans="1:37" ht="15" customHeight="1">
      <c r="A50" s="281"/>
      <c r="B50" s="283" t="s">
        <v>295</v>
      </c>
      <c r="C50" s="277"/>
      <c r="D50" s="278"/>
      <c r="E50" s="241">
        <v>80000</v>
      </c>
      <c r="F50" s="240"/>
      <c r="G50" s="241">
        <v>80000</v>
      </c>
      <c r="H50" s="240"/>
      <c r="I50" s="241">
        <v>80000</v>
      </c>
      <c r="J50" s="240"/>
      <c r="K50" s="242">
        <v>80000</v>
      </c>
      <c r="L50" s="240"/>
      <c r="M50" s="242">
        <v>80000</v>
      </c>
      <c r="N50" s="240"/>
      <c r="O50" s="242">
        <v>80000</v>
      </c>
      <c r="P50" s="240"/>
      <c r="Q50" s="242">
        <v>80000</v>
      </c>
      <c r="R50" s="241"/>
      <c r="S50" s="242">
        <v>80000</v>
      </c>
      <c r="T50" s="241"/>
      <c r="U50" s="242">
        <v>70000</v>
      </c>
      <c r="V50" s="241">
        <v>-30000</v>
      </c>
      <c r="W50" s="242">
        <v>40000</v>
      </c>
      <c r="X50" s="242"/>
      <c r="Y50" s="242">
        <v>40000</v>
      </c>
      <c r="Z50" s="241"/>
      <c r="AA50" s="243">
        <v>40000</v>
      </c>
      <c r="AB50" s="241"/>
      <c r="AC50" s="243">
        <v>40000</v>
      </c>
      <c r="AD50" s="241"/>
      <c r="AE50" s="254">
        <f>AC50+AD50</f>
        <v>40000</v>
      </c>
      <c r="AF50" s="241"/>
      <c r="AG50" s="254">
        <f>AG48</f>
        <v>40000</v>
      </c>
      <c r="AH50" s="243"/>
      <c r="AI50" s="284">
        <f>AI48</f>
        <v>45000</v>
      </c>
      <c r="AJ50" s="284">
        <f>AJ48</f>
        <v>-10000</v>
      </c>
      <c r="AK50" s="284">
        <f>AK48</f>
        <v>35000</v>
      </c>
    </row>
    <row r="51" spans="1:37" ht="15" customHeight="1">
      <c r="A51" s="281"/>
      <c r="B51" s="280">
        <v>71014</v>
      </c>
      <c r="C51" s="227"/>
      <c r="D51" s="228"/>
      <c r="E51" s="228"/>
      <c r="F51" s="230"/>
      <c r="G51" s="237"/>
      <c r="H51" s="230"/>
      <c r="I51" s="228"/>
      <c r="J51" s="230"/>
      <c r="K51" s="237"/>
      <c r="L51" s="230"/>
      <c r="M51" s="237"/>
      <c r="N51" s="230"/>
      <c r="O51" s="237"/>
      <c r="P51" s="230"/>
      <c r="Q51" s="237"/>
      <c r="R51" s="230"/>
      <c r="S51" s="237"/>
      <c r="T51" s="230"/>
      <c r="U51" s="237"/>
      <c r="V51" s="233"/>
      <c r="W51" s="237"/>
      <c r="X51" s="233"/>
      <c r="Y51" s="237"/>
      <c r="Z51" s="230"/>
      <c r="AA51" s="228"/>
      <c r="AB51" s="230"/>
      <c r="AC51" s="228"/>
      <c r="AD51" s="230"/>
      <c r="AE51" s="232"/>
      <c r="AF51" s="233"/>
      <c r="AG51" s="232"/>
      <c r="AH51" s="233"/>
      <c r="AI51" s="234"/>
      <c r="AJ51" s="234"/>
      <c r="AK51" s="234"/>
    </row>
    <row r="52" spans="1:37" ht="15" customHeight="1">
      <c r="A52" s="281"/>
      <c r="B52" s="229" t="s">
        <v>67</v>
      </c>
      <c r="C52" s="227">
        <v>4300</v>
      </c>
      <c r="D52" s="228" t="s">
        <v>257</v>
      </c>
      <c r="E52" s="237">
        <v>70000</v>
      </c>
      <c r="F52" s="230"/>
      <c r="G52" s="237">
        <v>70000</v>
      </c>
      <c r="H52" s="230"/>
      <c r="I52" s="237">
        <v>70000</v>
      </c>
      <c r="J52" s="230"/>
      <c r="K52" s="237">
        <v>70000</v>
      </c>
      <c r="L52" s="230"/>
      <c r="M52" s="237">
        <v>70000</v>
      </c>
      <c r="N52" s="230"/>
      <c r="O52" s="237">
        <v>70000</v>
      </c>
      <c r="P52" s="230"/>
      <c r="Q52" s="237">
        <v>70000</v>
      </c>
      <c r="R52" s="230"/>
      <c r="S52" s="237">
        <v>70000</v>
      </c>
      <c r="T52" s="233"/>
      <c r="U52" s="237">
        <v>90000</v>
      </c>
      <c r="V52" s="233">
        <v>-35000</v>
      </c>
      <c r="W52" s="237">
        <v>55000</v>
      </c>
      <c r="X52" s="233"/>
      <c r="Y52" s="237">
        <v>55000</v>
      </c>
      <c r="Z52" s="230"/>
      <c r="AA52" s="237">
        <v>55000</v>
      </c>
      <c r="AB52" s="230"/>
      <c r="AC52" s="237">
        <v>55000</v>
      </c>
      <c r="AD52" s="230"/>
      <c r="AE52" s="237">
        <f>AC52+AD52</f>
        <v>55000</v>
      </c>
      <c r="AF52" s="233"/>
      <c r="AG52" s="237">
        <f>AE52+AF52</f>
        <v>55000</v>
      </c>
      <c r="AH52" s="233"/>
      <c r="AI52" s="238">
        <v>40000</v>
      </c>
      <c r="AJ52" s="238">
        <v>7080</v>
      </c>
      <c r="AK52" s="238">
        <f>AI52+AJ52</f>
        <v>47080</v>
      </c>
    </row>
    <row r="53" spans="1:37" ht="15" customHeight="1">
      <c r="A53" s="281"/>
      <c r="B53" s="229" t="s">
        <v>69</v>
      </c>
      <c r="C53" s="227"/>
      <c r="D53" s="228"/>
      <c r="E53" s="228"/>
      <c r="F53" s="230"/>
      <c r="G53" s="237"/>
      <c r="H53" s="230"/>
      <c r="I53" s="228"/>
      <c r="J53" s="230"/>
      <c r="K53" s="237"/>
      <c r="L53" s="230"/>
      <c r="M53" s="237"/>
      <c r="N53" s="230"/>
      <c r="O53" s="237"/>
      <c r="P53" s="230"/>
      <c r="Q53" s="237"/>
      <c r="R53" s="230"/>
      <c r="S53" s="237"/>
      <c r="T53" s="230"/>
      <c r="U53" s="237"/>
      <c r="V53" s="233"/>
      <c r="W53" s="237"/>
      <c r="X53" s="233"/>
      <c r="Y53" s="237"/>
      <c r="Z53" s="230"/>
      <c r="AA53" s="228"/>
      <c r="AB53" s="230"/>
      <c r="AC53" s="228"/>
      <c r="AD53" s="230"/>
      <c r="AE53" s="264"/>
      <c r="AF53" s="233"/>
      <c r="AG53" s="264"/>
      <c r="AH53" s="233"/>
      <c r="AI53" s="282"/>
      <c r="AJ53" s="282"/>
      <c r="AK53" s="282"/>
    </row>
    <row r="54" spans="1:37" ht="15" customHeight="1">
      <c r="A54" s="281"/>
      <c r="B54" s="285" t="s">
        <v>296</v>
      </c>
      <c r="C54" s="286"/>
      <c r="D54" s="278"/>
      <c r="E54" s="241">
        <v>70000</v>
      </c>
      <c r="F54" s="240"/>
      <c r="G54" s="241">
        <v>70000</v>
      </c>
      <c r="H54" s="240"/>
      <c r="I54" s="241">
        <v>70000</v>
      </c>
      <c r="J54" s="240"/>
      <c r="K54" s="242">
        <v>70000</v>
      </c>
      <c r="L54" s="240"/>
      <c r="M54" s="242">
        <v>70000</v>
      </c>
      <c r="N54" s="240"/>
      <c r="O54" s="242">
        <v>70000</v>
      </c>
      <c r="P54" s="240"/>
      <c r="Q54" s="242">
        <v>70000</v>
      </c>
      <c r="R54" s="241"/>
      <c r="S54" s="242">
        <v>70000</v>
      </c>
      <c r="T54" s="241"/>
      <c r="U54" s="242">
        <v>90000</v>
      </c>
      <c r="V54" s="241">
        <v>-35000</v>
      </c>
      <c r="W54" s="242">
        <v>55000</v>
      </c>
      <c r="X54" s="242"/>
      <c r="Y54" s="242">
        <v>55000</v>
      </c>
      <c r="Z54" s="241"/>
      <c r="AA54" s="243">
        <v>55000</v>
      </c>
      <c r="AB54" s="241"/>
      <c r="AC54" s="243">
        <v>55000</v>
      </c>
      <c r="AD54" s="241"/>
      <c r="AE54" s="254">
        <f>AC54+AD54</f>
        <v>55000</v>
      </c>
      <c r="AF54" s="241"/>
      <c r="AG54" s="254">
        <f>AG52</f>
        <v>55000</v>
      </c>
      <c r="AH54" s="243"/>
      <c r="AI54" s="284">
        <f>AI52</f>
        <v>40000</v>
      </c>
      <c r="AJ54" s="284">
        <f>AJ52</f>
        <v>7080</v>
      </c>
      <c r="AK54" s="284">
        <f>AK52</f>
        <v>47080</v>
      </c>
    </row>
    <row r="55" spans="1:37" ht="15" customHeight="1">
      <c r="A55" s="281"/>
      <c r="B55" s="287">
        <v>71015</v>
      </c>
      <c r="C55" s="279">
        <v>4010</v>
      </c>
      <c r="D55" s="229" t="s">
        <v>266</v>
      </c>
      <c r="E55" s="237">
        <v>58000</v>
      </c>
      <c r="F55" s="233">
        <v>-1000</v>
      </c>
      <c r="G55" s="232">
        <v>57000</v>
      </c>
      <c r="H55" s="230"/>
      <c r="I55" s="237">
        <v>57000</v>
      </c>
      <c r="J55" s="230"/>
      <c r="K55" s="237">
        <v>57000</v>
      </c>
      <c r="L55" s="230"/>
      <c r="M55" s="237">
        <v>57000</v>
      </c>
      <c r="N55" s="230"/>
      <c r="O55" s="237">
        <v>57000</v>
      </c>
      <c r="P55" s="230"/>
      <c r="Q55" s="237">
        <v>57000</v>
      </c>
      <c r="R55" s="230"/>
      <c r="S55" s="232">
        <v>57000</v>
      </c>
      <c r="T55" s="230"/>
      <c r="U55" s="232">
        <v>55000</v>
      </c>
      <c r="V55" s="233">
        <v>-3000</v>
      </c>
      <c r="W55" s="237">
        <v>52000</v>
      </c>
      <c r="X55" s="233"/>
      <c r="Y55" s="237">
        <v>52000</v>
      </c>
      <c r="Z55" s="230"/>
      <c r="AA55" s="237">
        <v>52000</v>
      </c>
      <c r="AB55" s="230">
        <v>-500</v>
      </c>
      <c r="AC55" s="237">
        <v>51500</v>
      </c>
      <c r="AD55" s="233">
        <v>-2210</v>
      </c>
      <c r="AE55" s="232">
        <f>AC55+AD55</f>
        <v>49290</v>
      </c>
      <c r="AF55" s="233"/>
      <c r="AG55" s="232">
        <f>AE55+AF55</f>
        <v>49290</v>
      </c>
      <c r="AH55" s="233">
        <v>-1600</v>
      </c>
      <c r="AI55" s="234">
        <v>49500</v>
      </c>
      <c r="AJ55" s="288"/>
      <c r="AK55" s="256">
        <f aca="true" t="shared" si="3" ref="AK55:AK67">AI55+AJ55</f>
        <v>49500</v>
      </c>
    </row>
    <row r="56" spans="1:37" ht="15" customHeight="1">
      <c r="A56" s="281"/>
      <c r="B56" s="230" t="s">
        <v>297</v>
      </c>
      <c r="C56" s="259">
        <v>4020</v>
      </c>
      <c r="D56" s="229" t="s">
        <v>298</v>
      </c>
      <c r="E56" s="237"/>
      <c r="F56" s="233"/>
      <c r="G56" s="237"/>
      <c r="H56" s="230"/>
      <c r="I56" s="237"/>
      <c r="J56" s="230"/>
      <c r="K56" s="237"/>
      <c r="L56" s="230"/>
      <c r="M56" s="237"/>
      <c r="N56" s="230"/>
      <c r="O56" s="237"/>
      <c r="P56" s="230"/>
      <c r="Q56" s="237"/>
      <c r="R56" s="230"/>
      <c r="S56" s="237"/>
      <c r="T56" s="230"/>
      <c r="U56" s="237"/>
      <c r="V56" s="233"/>
      <c r="W56" s="237"/>
      <c r="X56" s="233"/>
      <c r="Y56" s="237"/>
      <c r="Z56" s="230"/>
      <c r="AA56" s="237"/>
      <c r="AB56" s="230"/>
      <c r="AC56" s="237"/>
      <c r="AD56" s="233"/>
      <c r="AE56" s="237"/>
      <c r="AF56" s="233"/>
      <c r="AG56" s="237"/>
      <c r="AH56" s="233"/>
      <c r="AI56" s="238">
        <v>73000</v>
      </c>
      <c r="AJ56" s="253"/>
      <c r="AK56" s="260">
        <f t="shared" si="3"/>
        <v>73000</v>
      </c>
    </row>
    <row r="57" spans="1:37" ht="15" customHeight="1">
      <c r="A57" s="281"/>
      <c r="B57" s="230"/>
      <c r="C57" s="259">
        <v>4040</v>
      </c>
      <c r="D57" s="229" t="s">
        <v>299</v>
      </c>
      <c r="E57" s="237">
        <v>3000</v>
      </c>
      <c r="F57" s="233">
        <v>1000</v>
      </c>
      <c r="G57" s="237">
        <v>4000</v>
      </c>
      <c r="H57" s="230"/>
      <c r="I57" s="237">
        <v>4000</v>
      </c>
      <c r="J57" s="230"/>
      <c r="K57" s="237">
        <v>4000</v>
      </c>
      <c r="L57" s="230"/>
      <c r="M57" s="237">
        <v>4000</v>
      </c>
      <c r="N57" s="230"/>
      <c r="O57" s="237">
        <v>4000</v>
      </c>
      <c r="P57" s="230"/>
      <c r="Q57" s="237">
        <v>4000</v>
      </c>
      <c r="R57" s="230"/>
      <c r="S57" s="237">
        <v>4000</v>
      </c>
      <c r="T57" s="230"/>
      <c r="U57" s="237">
        <v>3800</v>
      </c>
      <c r="V57" s="233"/>
      <c r="W57" s="237">
        <v>3800</v>
      </c>
      <c r="X57" s="233"/>
      <c r="Y57" s="237">
        <v>3800</v>
      </c>
      <c r="Z57" s="230">
        <v>410</v>
      </c>
      <c r="AA57" s="237">
        <v>4210</v>
      </c>
      <c r="AB57" s="230"/>
      <c r="AC57" s="237">
        <v>4210</v>
      </c>
      <c r="AD57" s="230"/>
      <c r="AE57" s="237">
        <f>AC57+AD57</f>
        <v>4210</v>
      </c>
      <c r="AF57" s="233"/>
      <c r="AG57" s="237">
        <f>AE57+AF57</f>
        <v>4210</v>
      </c>
      <c r="AH57" s="233">
        <v>-6</v>
      </c>
      <c r="AI57" s="238">
        <v>10000</v>
      </c>
      <c r="AJ57" s="253"/>
      <c r="AK57" s="260">
        <f t="shared" si="3"/>
        <v>10000</v>
      </c>
    </row>
    <row r="58" spans="1:37" ht="15" customHeight="1">
      <c r="A58" s="281"/>
      <c r="B58" s="230"/>
      <c r="C58" s="259">
        <v>4110</v>
      </c>
      <c r="D58" s="229" t="s">
        <v>270</v>
      </c>
      <c r="E58" s="237">
        <v>10900</v>
      </c>
      <c r="F58" s="230"/>
      <c r="G58" s="237">
        <v>10900</v>
      </c>
      <c r="H58" s="230"/>
      <c r="I58" s="237">
        <v>10900</v>
      </c>
      <c r="J58" s="230"/>
      <c r="K58" s="237">
        <v>10900</v>
      </c>
      <c r="L58" s="230"/>
      <c r="M58" s="237">
        <v>10900</v>
      </c>
      <c r="N58" s="230"/>
      <c r="O58" s="237">
        <v>10900</v>
      </c>
      <c r="P58" s="230"/>
      <c r="Q58" s="237">
        <v>10900</v>
      </c>
      <c r="R58" s="230"/>
      <c r="S58" s="237">
        <v>10900</v>
      </c>
      <c r="T58" s="233">
        <v>-1500</v>
      </c>
      <c r="U58" s="237">
        <v>9900</v>
      </c>
      <c r="V58" s="233">
        <v>-600</v>
      </c>
      <c r="W58" s="237">
        <v>9300</v>
      </c>
      <c r="X58" s="233"/>
      <c r="Y58" s="237">
        <v>9300</v>
      </c>
      <c r="Z58" s="230"/>
      <c r="AA58" s="237">
        <v>9300</v>
      </c>
      <c r="AB58" s="230"/>
      <c r="AC58" s="237">
        <v>9300</v>
      </c>
      <c r="AD58" s="230"/>
      <c r="AE58" s="237">
        <f>AC58+AD58</f>
        <v>9300</v>
      </c>
      <c r="AF58" s="233"/>
      <c r="AG58" s="237">
        <f>AE58+AF58</f>
        <v>9300</v>
      </c>
      <c r="AH58" s="233"/>
      <c r="AI58" s="238">
        <v>24100</v>
      </c>
      <c r="AJ58" s="253"/>
      <c r="AK58" s="260">
        <f t="shared" si="3"/>
        <v>24100</v>
      </c>
    </row>
    <row r="59" spans="1:37" ht="15" customHeight="1">
      <c r="A59" s="281"/>
      <c r="B59" s="230"/>
      <c r="C59" s="259">
        <v>4120</v>
      </c>
      <c r="D59" s="229" t="s">
        <v>271</v>
      </c>
      <c r="E59" s="237">
        <v>1500</v>
      </c>
      <c r="F59" s="230"/>
      <c r="G59" s="237">
        <v>1500</v>
      </c>
      <c r="H59" s="230"/>
      <c r="I59" s="237">
        <v>1500</v>
      </c>
      <c r="J59" s="230"/>
      <c r="K59" s="237">
        <v>1500</v>
      </c>
      <c r="L59" s="230"/>
      <c r="M59" s="237">
        <v>1500</v>
      </c>
      <c r="N59" s="230"/>
      <c r="O59" s="237">
        <v>1500</v>
      </c>
      <c r="P59" s="230"/>
      <c r="Q59" s="237">
        <v>1500</v>
      </c>
      <c r="R59" s="230"/>
      <c r="S59" s="237">
        <v>1500</v>
      </c>
      <c r="T59" s="230"/>
      <c r="U59" s="237">
        <v>1300</v>
      </c>
      <c r="V59" s="233">
        <v>-100</v>
      </c>
      <c r="W59" s="237">
        <v>1200</v>
      </c>
      <c r="X59" s="233"/>
      <c r="Y59" s="237">
        <v>1200</v>
      </c>
      <c r="Z59" s="230"/>
      <c r="AA59" s="237">
        <v>1200</v>
      </c>
      <c r="AB59" s="230"/>
      <c r="AC59" s="237">
        <v>1200</v>
      </c>
      <c r="AD59" s="230"/>
      <c r="AE59" s="237">
        <f>AC59+AD59</f>
        <v>1200</v>
      </c>
      <c r="AF59" s="233"/>
      <c r="AG59" s="237">
        <f>AE59+AF59</f>
        <v>1200</v>
      </c>
      <c r="AH59" s="233"/>
      <c r="AI59" s="238">
        <v>3200</v>
      </c>
      <c r="AJ59" s="253"/>
      <c r="AK59" s="260">
        <f t="shared" si="3"/>
        <v>3200</v>
      </c>
    </row>
    <row r="60" spans="1:37" ht="15" customHeight="1">
      <c r="A60" s="281"/>
      <c r="B60" s="230"/>
      <c r="C60" s="259">
        <v>4170</v>
      </c>
      <c r="D60" s="229" t="s">
        <v>272</v>
      </c>
      <c r="E60" s="237"/>
      <c r="F60" s="230"/>
      <c r="G60" s="237"/>
      <c r="H60" s="230"/>
      <c r="I60" s="237"/>
      <c r="J60" s="230"/>
      <c r="K60" s="237"/>
      <c r="L60" s="230"/>
      <c r="M60" s="237"/>
      <c r="N60" s="230"/>
      <c r="O60" s="237"/>
      <c r="P60" s="230"/>
      <c r="Q60" s="237"/>
      <c r="R60" s="230"/>
      <c r="S60" s="237"/>
      <c r="T60" s="230"/>
      <c r="U60" s="237"/>
      <c r="V60" s="233"/>
      <c r="W60" s="237"/>
      <c r="X60" s="233"/>
      <c r="Y60" s="237"/>
      <c r="Z60" s="230"/>
      <c r="AA60" s="237"/>
      <c r="AB60" s="230"/>
      <c r="AC60" s="237"/>
      <c r="AD60" s="230"/>
      <c r="AE60" s="237"/>
      <c r="AF60" s="233"/>
      <c r="AG60" s="237"/>
      <c r="AH60" s="233"/>
      <c r="AI60" s="238"/>
      <c r="AJ60" s="253">
        <v>2000</v>
      </c>
      <c r="AK60" s="260">
        <f t="shared" si="3"/>
        <v>2000</v>
      </c>
    </row>
    <row r="61" spans="1:37" ht="15" customHeight="1">
      <c r="A61" s="281"/>
      <c r="B61" s="230"/>
      <c r="C61" s="259">
        <v>4210</v>
      </c>
      <c r="D61" s="229" t="s">
        <v>273</v>
      </c>
      <c r="E61" s="237">
        <v>3000</v>
      </c>
      <c r="F61" s="230"/>
      <c r="G61" s="237">
        <v>3000</v>
      </c>
      <c r="H61" s="230"/>
      <c r="I61" s="237">
        <v>3000</v>
      </c>
      <c r="J61" s="230"/>
      <c r="K61" s="237">
        <v>3000</v>
      </c>
      <c r="L61" s="230"/>
      <c r="M61" s="237">
        <v>3000</v>
      </c>
      <c r="N61" s="230"/>
      <c r="O61" s="237">
        <v>3000</v>
      </c>
      <c r="P61" s="230"/>
      <c r="Q61" s="237">
        <v>3000</v>
      </c>
      <c r="R61" s="233">
        <v>1000</v>
      </c>
      <c r="S61" s="237">
        <v>4000</v>
      </c>
      <c r="T61" s="230">
        <v>500</v>
      </c>
      <c r="U61" s="237">
        <v>2500</v>
      </c>
      <c r="V61" s="233"/>
      <c r="W61" s="237">
        <v>2500</v>
      </c>
      <c r="X61" s="233"/>
      <c r="Y61" s="237">
        <v>2500</v>
      </c>
      <c r="Z61" s="230"/>
      <c r="AA61" s="237">
        <v>2500</v>
      </c>
      <c r="AB61" s="230"/>
      <c r="AC61" s="237">
        <v>2500</v>
      </c>
      <c r="AD61" s="230"/>
      <c r="AE61" s="237">
        <f>AC61+AD61</f>
        <v>2500</v>
      </c>
      <c r="AF61" s="233"/>
      <c r="AG61" s="237">
        <f>AE61+AF61</f>
        <v>2500</v>
      </c>
      <c r="AH61" s="233"/>
      <c r="AI61" s="238">
        <v>5500</v>
      </c>
      <c r="AJ61" s="253"/>
      <c r="AK61" s="260">
        <f t="shared" si="3"/>
        <v>5500</v>
      </c>
    </row>
    <row r="62" spans="1:37" ht="15" customHeight="1">
      <c r="A62" s="281"/>
      <c r="B62" s="230"/>
      <c r="C62" s="259">
        <v>4260</v>
      </c>
      <c r="D62" s="229" t="s">
        <v>274</v>
      </c>
      <c r="E62" s="237"/>
      <c r="F62" s="230"/>
      <c r="G62" s="237"/>
      <c r="H62" s="230"/>
      <c r="I62" s="237"/>
      <c r="J62" s="230"/>
      <c r="K62" s="237"/>
      <c r="L62" s="230"/>
      <c r="M62" s="237"/>
      <c r="N62" s="230"/>
      <c r="O62" s="237"/>
      <c r="P62" s="230"/>
      <c r="Q62" s="237"/>
      <c r="R62" s="233"/>
      <c r="S62" s="237"/>
      <c r="T62" s="230"/>
      <c r="U62" s="237"/>
      <c r="V62" s="233"/>
      <c r="W62" s="237"/>
      <c r="X62" s="233"/>
      <c r="Y62" s="237"/>
      <c r="Z62" s="230"/>
      <c r="AA62" s="237"/>
      <c r="AB62" s="230">
        <v>500</v>
      </c>
      <c r="AC62" s="237">
        <v>500</v>
      </c>
      <c r="AD62" s="230"/>
      <c r="AE62" s="237">
        <f>AC62+AD62</f>
        <v>500</v>
      </c>
      <c r="AF62" s="233"/>
      <c r="AG62" s="237">
        <f>AE62+AF62</f>
        <v>500</v>
      </c>
      <c r="AH62" s="233">
        <v>206</v>
      </c>
      <c r="AI62" s="238">
        <v>3400</v>
      </c>
      <c r="AJ62" s="253"/>
      <c r="AK62" s="260">
        <f t="shared" si="3"/>
        <v>3400</v>
      </c>
    </row>
    <row r="63" spans="1:37" ht="15" customHeight="1">
      <c r="A63" s="281"/>
      <c r="B63" s="230"/>
      <c r="C63" s="259">
        <v>4300</v>
      </c>
      <c r="D63" s="229" t="s">
        <v>257</v>
      </c>
      <c r="E63" s="237">
        <v>5100</v>
      </c>
      <c r="F63" s="230"/>
      <c r="G63" s="237">
        <v>5100</v>
      </c>
      <c r="H63" s="230"/>
      <c r="I63" s="237">
        <v>5100</v>
      </c>
      <c r="J63" s="230"/>
      <c r="K63" s="237">
        <v>5100</v>
      </c>
      <c r="L63" s="230"/>
      <c r="M63" s="237">
        <v>5100</v>
      </c>
      <c r="N63" s="230"/>
      <c r="O63" s="237">
        <v>5100</v>
      </c>
      <c r="P63" s="230"/>
      <c r="Q63" s="237">
        <v>5100</v>
      </c>
      <c r="R63" s="233">
        <v>-1000</v>
      </c>
      <c r="S63" s="237">
        <v>4100</v>
      </c>
      <c r="T63" s="233">
        <v>1000</v>
      </c>
      <c r="U63" s="237">
        <v>5000</v>
      </c>
      <c r="V63" s="233">
        <v>-1000</v>
      </c>
      <c r="W63" s="237">
        <v>4000</v>
      </c>
      <c r="X63" s="233"/>
      <c r="Y63" s="237">
        <v>4000</v>
      </c>
      <c r="Z63" s="230">
        <v>-410</v>
      </c>
      <c r="AA63" s="237">
        <v>3590</v>
      </c>
      <c r="AB63" s="230"/>
      <c r="AC63" s="237">
        <v>3590</v>
      </c>
      <c r="AD63" s="233">
        <v>1410</v>
      </c>
      <c r="AE63" s="237">
        <f>AC63+AD63</f>
        <v>5000</v>
      </c>
      <c r="AF63" s="233"/>
      <c r="AG63" s="237">
        <f>AE63+AF63</f>
        <v>5000</v>
      </c>
      <c r="AH63" s="233">
        <v>1400</v>
      </c>
      <c r="AI63" s="238">
        <v>7800</v>
      </c>
      <c r="AJ63" s="253">
        <v>-3000</v>
      </c>
      <c r="AK63" s="260">
        <f t="shared" si="3"/>
        <v>4800</v>
      </c>
    </row>
    <row r="64" spans="1:37" ht="15" customHeight="1">
      <c r="A64" s="281"/>
      <c r="B64" s="230"/>
      <c r="C64" s="259">
        <v>4350</v>
      </c>
      <c r="D64" s="229" t="s">
        <v>277</v>
      </c>
      <c r="E64" s="237"/>
      <c r="F64" s="230"/>
      <c r="G64" s="237"/>
      <c r="H64" s="230"/>
      <c r="I64" s="237"/>
      <c r="J64" s="230"/>
      <c r="K64" s="237"/>
      <c r="L64" s="230"/>
      <c r="M64" s="237"/>
      <c r="N64" s="230"/>
      <c r="O64" s="237"/>
      <c r="P64" s="230"/>
      <c r="Q64" s="237"/>
      <c r="R64" s="233"/>
      <c r="S64" s="237"/>
      <c r="T64" s="233"/>
      <c r="U64" s="237"/>
      <c r="V64" s="233"/>
      <c r="W64" s="237"/>
      <c r="X64" s="233"/>
      <c r="Y64" s="237"/>
      <c r="Z64" s="230"/>
      <c r="AA64" s="237"/>
      <c r="AB64" s="230"/>
      <c r="AC64" s="237"/>
      <c r="AD64" s="233"/>
      <c r="AE64" s="237"/>
      <c r="AF64" s="233"/>
      <c r="AG64" s="237"/>
      <c r="AH64" s="233"/>
      <c r="AI64" s="238"/>
      <c r="AJ64" s="253">
        <v>1000</v>
      </c>
      <c r="AK64" s="260">
        <f t="shared" si="3"/>
        <v>1000</v>
      </c>
    </row>
    <row r="65" spans="1:37" ht="15" customHeight="1">
      <c r="A65" s="281"/>
      <c r="B65" s="230"/>
      <c r="C65" s="259">
        <v>4410</v>
      </c>
      <c r="D65" s="229" t="s">
        <v>300</v>
      </c>
      <c r="E65" s="237">
        <v>3500</v>
      </c>
      <c r="F65" s="230"/>
      <c r="G65" s="237">
        <v>3500</v>
      </c>
      <c r="H65" s="230"/>
      <c r="I65" s="237">
        <v>3500</v>
      </c>
      <c r="J65" s="230"/>
      <c r="K65" s="237">
        <v>3500</v>
      </c>
      <c r="L65" s="230"/>
      <c r="M65" s="237">
        <v>3500</v>
      </c>
      <c r="N65" s="230"/>
      <c r="O65" s="237">
        <v>3500</v>
      </c>
      <c r="P65" s="230"/>
      <c r="Q65" s="237">
        <v>3500</v>
      </c>
      <c r="R65" s="230"/>
      <c r="S65" s="237">
        <v>3500</v>
      </c>
      <c r="T65" s="230"/>
      <c r="U65" s="237">
        <v>2500</v>
      </c>
      <c r="V65" s="233">
        <v>-300</v>
      </c>
      <c r="W65" s="237">
        <v>2200</v>
      </c>
      <c r="X65" s="233"/>
      <c r="Y65" s="237">
        <v>2200</v>
      </c>
      <c r="Z65" s="230"/>
      <c r="AA65" s="237">
        <v>2200</v>
      </c>
      <c r="AB65" s="230"/>
      <c r="AC65" s="237">
        <v>2200</v>
      </c>
      <c r="AD65" s="230">
        <v>800</v>
      </c>
      <c r="AE65" s="264">
        <f>AC65+AD65</f>
        <v>3000</v>
      </c>
      <c r="AF65" s="233"/>
      <c r="AG65" s="264">
        <f>AE65+AF65</f>
        <v>3000</v>
      </c>
      <c r="AH65" s="233"/>
      <c r="AI65" s="238">
        <v>4500</v>
      </c>
      <c r="AJ65" s="253"/>
      <c r="AK65" s="260">
        <f t="shared" si="3"/>
        <v>4500</v>
      </c>
    </row>
    <row r="66" spans="1:37" ht="15" customHeight="1">
      <c r="A66" s="281"/>
      <c r="B66" s="230"/>
      <c r="C66" s="259">
        <v>4440</v>
      </c>
      <c r="D66" s="229" t="s">
        <v>280</v>
      </c>
      <c r="E66" s="237"/>
      <c r="F66" s="230"/>
      <c r="G66" s="237"/>
      <c r="H66" s="230"/>
      <c r="I66" s="237"/>
      <c r="J66" s="230"/>
      <c r="K66" s="237"/>
      <c r="L66" s="230"/>
      <c r="M66" s="237"/>
      <c r="N66" s="230"/>
      <c r="O66" s="237"/>
      <c r="P66" s="230"/>
      <c r="Q66" s="237"/>
      <c r="R66" s="230"/>
      <c r="S66" s="237"/>
      <c r="T66" s="230"/>
      <c r="U66" s="237"/>
      <c r="V66" s="233"/>
      <c r="W66" s="237"/>
      <c r="X66" s="233"/>
      <c r="Y66" s="237"/>
      <c r="Z66" s="230"/>
      <c r="AA66" s="237"/>
      <c r="AB66" s="230"/>
      <c r="AC66" s="237"/>
      <c r="AD66" s="230"/>
      <c r="AE66" s="264"/>
      <c r="AF66" s="233"/>
      <c r="AG66" s="264"/>
      <c r="AH66" s="233"/>
      <c r="AI66" s="238">
        <v>3000</v>
      </c>
      <c r="AJ66" s="253"/>
      <c r="AK66" s="260">
        <f t="shared" si="3"/>
        <v>3000</v>
      </c>
    </row>
    <row r="67" spans="1:37" ht="15" customHeight="1">
      <c r="A67" s="281"/>
      <c r="B67" s="230"/>
      <c r="C67" s="266">
        <v>6060</v>
      </c>
      <c r="D67" s="229" t="s">
        <v>301</v>
      </c>
      <c r="E67" s="253"/>
      <c r="F67" s="230"/>
      <c r="G67" s="253"/>
      <c r="H67" s="230"/>
      <c r="I67" s="253"/>
      <c r="J67" s="230"/>
      <c r="K67" s="237"/>
      <c r="L67" s="230"/>
      <c r="M67" s="237"/>
      <c r="N67" s="230"/>
      <c r="O67" s="237"/>
      <c r="P67" s="230"/>
      <c r="Q67" s="237"/>
      <c r="R67" s="230"/>
      <c r="S67" s="237"/>
      <c r="T67" s="230"/>
      <c r="U67" s="237"/>
      <c r="V67" s="233"/>
      <c r="W67" s="237"/>
      <c r="X67" s="233"/>
      <c r="Y67" s="237"/>
      <c r="Z67" s="230"/>
      <c r="AA67" s="237"/>
      <c r="AB67" s="230"/>
      <c r="AC67" s="237"/>
      <c r="AD67" s="230"/>
      <c r="AE67" s="264"/>
      <c r="AF67" s="233"/>
      <c r="AG67" s="264"/>
      <c r="AH67" s="233"/>
      <c r="AI67" s="238">
        <v>7000</v>
      </c>
      <c r="AJ67" s="253"/>
      <c r="AK67" s="267">
        <f t="shared" si="3"/>
        <v>7000</v>
      </c>
    </row>
    <row r="68" spans="1:37" ht="15" customHeight="1">
      <c r="A68" s="289"/>
      <c r="B68" s="290" t="s">
        <v>302</v>
      </c>
      <c r="C68" s="291"/>
      <c r="D68" s="278"/>
      <c r="E68" s="241">
        <v>85000</v>
      </c>
      <c r="F68" s="240">
        <v>0</v>
      </c>
      <c r="G68" s="241">
        <v>85000</v>
      </c>
      <c r="H68" s="240"/>
      <c r="I68" s="241">
        <v>85000</v>
      </c>
      <c r="J68" s="240"/>
      <c r="K68" s="242">
        <v>85000</v>
      </c>
      <c r="L68" s="240"/>
      <c r="M68" s="242">
        <v>85000</v>
      </c>
      <c r="N68" s="240"/>
      <c r="O68" s="242">
        <v>85000</v>
      </c>
      <c r="P68" s="240"/>
      <c r="Q68" s="242">
        <v>85000</v>
      </c>
      <c r="R68" s="241">
        <v>0</v>
      </c>
      <c r="S68" s="242">
        <v>85000</v>
      </c>
      <c r="T68" s="241">
        <v>0</v>
      </c>
      <c r="U68" s="242">
        <v>80000</v>
      </c>
      <c r="V68" s="241">
        <v>-5000</v>
      </c>
      <c r="W68" s="242">
        <v>75000</v>
      </c>
      <c r="X68" s="242"/>
      <c r="Y68" s="242">
        <v>75000</v>
      </c>
      <c r="Z68" s="241">
        <v>0</v>
      </c>
      <c r="AA68" s="243">
        <v>75000</v>
      </c>
      <c r="AB68" s="269">
        <v>0</v>
      </c>
      <c r="AC68" s="243">
        <v>75000</v>
      </c>
      <c r="AD68" s="269">
        <v>0</v>
      </c>
      <c r="AE68" s="247">
        <f>AC68+AD68</f>
        <v>75000</v>
      </c>
      <c r="AF68" s="269"/>
      <c r="AG68" s="247">
        <f>SUM(AG55:AG65)</f>
        <v>75000</v>
      </c>
      <c r="AH68" s="243">
        <f>SUM(AH55:AH65)</f>
        <v>0</v>
      </c>
      <c r="AI68" s="244">
        <f>SUM(AI55:AI67)</f>
        <v>191000</v>
      </c>
      <c r="AJ68" s="244">
        <f>SUM(AJ55:AJ67)</f>
        <v>0</v>
      </c>
      <c r="AK68" s="248">
        <f>SUM(AK55:AK67)</f>
        <v>191000</v>
      </c>
    </row>
    <row r="69" spans="1:37" ht="15" customHeight="1">
      <c r="A69" s="857" t="s">
        <v>73</v>
      </c>
      <c r="B69" s="856"/>
      <c r="C69" s="848"/>
      <c r="D69" s="849"/>
      <c r="E69" s="292">
        <v>235000</v>
      </c>
      <c r="F69" s="293">
        <v>0</v>
      </c>
      <c r="G69" s="292">
        <v>235000</v>
      </c>
      <c r="H69" s="293"/>
      <c r="I69" s="292">
        <v>235000</v>
      </c>
      <c r="J69" s="293"/>
      <c r="K69" s="294">
        <v>235000</v>
      </c>
      <c r="L69" s="293"/>
      <c r="M69" s="294">
        <v>235000</v>
      </c>
      <c r="N69" s="293"/>
      <c r="O69" s="294">
        <v>235000</v>
      </c>
      <c r="P69" s="293"/>
      <c r="Q69" s="294">
        <v>235000</v>
      </c>
      <c r="R69" s="292">
        <v>0</v>
      </c>
      <c r="S69" s="294">
        <v>235000</v>
      </c>
      <c r="T69" s="292">
        <v>0</v>
      </c>
      <c r="U69" s="294">
        <v>240000</v>
      </c>
      <c r="V69" s="292">
        <v>-70000</v>
      </c>
      <c r="W69" s="294">
        <v>170000</v>
      </c>
      <c r="X69" s="294"/>
      <c r="Y69" s="294">
        <v>170000</v>
      </c>
      <c r="Z69" s="292">
        <v>0</v>
      </c>
      <c r="AA69" s="295">
        <v>170000</v>
      </c>
      <c r="AB69" s="296">
        <v>0</v>
      </c>
      <c r="AC69" s="295">
        <v>170000</v>
      </c>
      <c r="AD69" s="296">
        <v>0</v>
      </c>
      <c r="AE69" s="295">
        <f>AE68+AE54+AE50</f>
        <v>170000</v>
      </c>
      <c r="AF69" s="295"/>
      <c r="AG69" s="295">
        <f>AG50+AG54+AG68</f>
        <v>170000</v>
      </c>
      <c r="AH69" s="295">
        <f>AH50+AH54+AH68</f>
        <v>0</v>
      </c>
      <c r="AI69" s="297">
        <f>SUM(AI50+AI54+AI68)</f>
        <v>276000</v>
      </c>
      <c r="AJ69" s="297">
        <f>SUM(AJ50+AJ54+AJ68)</f>
        <v>-2920</v>
      </c>
      <c r="AK69" s="246">
        <f>SUM(AK50+AK54+AK68)</f>
        <v>273080</v>
      </c>
    </row>
    <row r="70" spans="1:37" ht="15" customHeight="1">
      <c r="A70" s="279">
        <v>750</v>
      </c>
      <c r="B70" s="298">
        <v>75011</v>
      </c>
      <c r="C70" s="299">
        <v>4010</v>
      </c>
      <c r="D70" s="300" t="s">
        <v>266</v>
      </c>
      <c r="E70" s="301">
        <v>105616</v>
      </c>
      <c r="F70" s="302"/>
      <c r="G70" s="301">
        <v>105616</v>
      </c>
      <c r="H70" s="302"/>
      <c r="I70" s="301">
        <v>105616</v>
      </c>
      <c r="J70" s="303">
        <v>-6992</v>
      </c>
      <c r="K70" s="301">
        <v>98624</v>
      </c>
      <c r="L70" s="302"/>
      <c r="M70" s="301">
        <v>98624</v>
      </c>
      <c r="N70" s="302"/>
      <c r="O70" s="301">
        <v>98624</v>
      </c>
      <c r="P70" s="302"/>
      <c r="Q70" s="301">
        <v>98624</v>
      </c>
      <c r="R70" s="302"/>
      <c r="S70" s="301">
        <v>98624</v>
      </c>
      <c r="T70" s="302"/>
      <c r="U70" s="301">
        <v>94632</v>
      </c>
      <c r="V70" s="303"/>
      <c r="W70" s="301">
        <v>94632</v>
      </c>
      <c r="X70" s="303"/>
      <c r="Y70" s="301">
        <v>94632</v>
      </c>
      <c r="Z70" s="302"/>
      <c r="AA70" s="301">
        <v>94632</v>
      </c>
      <c r="AB70" s="302"/>
      <c r="AC70" s="301">
        <v>94632</v>
      </c>
      <c r="AD70" s="302"/>
      <c r="AE70" s="301">
        <f>AC70+AD70</f>
        <v>94632</v>
      </c>
      <c r="AF70" s="303"/>
      <c r="AG70" s="301">
        <f>AE70+AF70</f>
        <v>94632</v>
      </c>
      <c r="AH70" s="303"/>
      <c r="AI70" s="304">
        <v>104955</v>
      </c>
      <c r="AJ70" s="305"/>
      <c r="AK70" s="256">
        <f>AI70+AJ70</f>
        <v>104955</v>
      </c>
    </row>
    <row r="71" spans="1:37" ht="15" customHeight="1">
      <c r="A71" s="281" t="s">
        <v>303</v>
      </c>
      <c r="B71" s="229" t="s">
        <v>76</v>
      </c>
      <c r="C71" s="227">
        <v>4110</v>
      </c>
      <c r="D71" s="228" t="s">
        <v>270</v>
      </c>
      <c r="E71" s="237">
        <v>18700</v>
      </c>
      <c r="F71" s="230"/>
      <c r="G71" s="237">
        <v>18700</v>
      </c>
      <c r="H71" s="230"/>
      <c r="I71" s="237">
        <v>18700</v>
      </c>
      <c r="J71" s="230"/>
      <c r="K71" s="237">
        <v>18700</v>
      </c>
      <c r="L71" s="230"/>
      <c r="M71" s="237">
        <v>18700</v>
      </c>
      <c r="N71" s="230"/>
      <c r="O71" s="237">
        <v>18700</v>
      </c>
      <c r="P71" s="230"/>
      <c r="Q71" s="237">
        <v>18700</v>
      </c>
      <c r="R71" s="230"/>
      <c r="S71" s="237">
        <v>18700</v>
      </c>
      <c r="T71" s="230"/>
      <c r="U71" s="237">
        <v>16900</v>
      </c>
      <c r="V71" s="233"/>
      <c r="W71" s="237">
        <v>16900</v>
      </c>
      <c r="X71" s="233"/>
      <c r="Y71" s="237">
        <v>16900</v>
      </c>
      <c r="Z71" s="230"/>
      <c r="AA71" s="237">
        <v>16900</v>
      </c>
      <c r="AB71" s="230"/>
      <c r="AC71" s="237">
        <v>16900</v>
      </c>
      <c r="AD71" s="230"/>
      <c r="AE71" s="237">
        <f>AC71+AD71</f>
        <v>16900</v>
      </c>
      <c r="AF71" s="233"/>
      <c r="AG71" s="237">
        <f>AE71+AF71</f>
        <v>16900</v>
      </c>
      <c r="AH71" s="233"/>
      <c r="AI71" s="238">
        <v>18070</v>
      </c>
      <c r="AJ71" s="253"/>
      <c r="AK71" s="260">
        <f>AI71+AJ71</f>
        <v>18070</v>
      </c>
    </row>
    <row r="72" spans="1:37" ht="15" customHeight="1">
      <c r="A72" s="281" t="s">
        <v>78</v>
      </c>
      <c r="B72" s="229"/>
      <c r="C72" s="227">
        <v>4120</v>
      </c>
      <c r="D72" s="228" t="s">
        <v>271</v>
      </c>
      <c r="E72" s="237">
        <v>2500</v>
      </c>
      <c r="F72" s="230"/>
      <c r="G72" s="237">
        <v>2500</v>
      </c>
      <c r="H72" s="230"/>
      <c r="I72" s="237">
        <v>2500</v>
      </c>
      <c r="J72" s="230"/>
      <c r="K72" s="237">
        <v>2500</v>
      </c>
      <c r="L72" s="230"/>
      <c r="M72" s="237">
        <v>2500</v>
      </c>
      <c r="N72" s="230"/>
      <c r="O72" s="237">
        <v>2500</v>
      </c>
      <c r="P72" s="230"/>
      <c r="Q72" s="237">
        <v>2500</v>
      </c>
      <c r="R72" s="230"/>
      <c r="S72" s="237">
        <v>2500</v>
      </c>
      <c r="T72" s="230"/>
      <c r="U72" s="237">
        <v>2300</v>
      </c>
      <c r="V72" s="233"/>
      <c r="W72" s="237">
        <v>2300</v>
      </c>
      <c r="X72" s="233"/>
      <c r="Y72" s="237">
        <v>2300</v>
      </c>
      <c r="Z72" s="230"/>
      <c r="AA72" s="237">
        <v>2300</v>
      </c>
      <c r="AB72" s="230"/>
      <c r="AC72" s="237">
        <v>2300</v>
      </c>
      <c r="AD72" s="230"/>
      <c r="AE72" s="264">
        <f>AC72+AD72</f>
        <v>2300</v>
      </c>
      <c r="AF72" s="233"/>
      <c r="AG72" s="264">
        <f>AE72+AF72</f>
        <v>2300</v>
      </c>
      <c r="AH72" s="233"/>
      <c r="AI72" s="282">
        <v>2570</v>
      </c>
      <c r="AJ72" s="306"/>
      <c r="AK72" s="267">
        <f>AI72+AJ72</f>
        <v>2570</v>
      </c>
    </row>
    <row r="73" spans="1:37" ht="15" customHeight="1">
      <c r="A73" s="281"/>
      <c r="B73" s="285" t="s">
        <v>304</v>
      </c>
      <c r="C73" s="286"/>
      <c r="D73" s="231"/>
      <c r="E73" s="288">
        <v>126816</v>
      </c>
      <c r="F73" s="307"/>
      <c r="G73" s="288">
        <v>126816</v>
      </c>
      <c r="H73" s="307"/>
      <c r="I73" s="288">
        <v>126816</v>
      </c>
      <c r="J73" s="288">
        <v>-6992</v>
      </c>
      <c r="K73" s="288">
        <v>119824</v>
      </c>
      <c r="L73" s="307"/>
      <c r="M73" s="232">
        <v>119824</v>
      </c>
      <c r="N73" s="307"/>
      <c r="O73" s="232">
        <v>119824</v>
      </c>
      <c r="P73" s="307"/>
      <c r="Q73" s="232">
        <v>119824</v>
      </c>
      <c r="R73" s="288"/>
      <c r="S73" s="232">
        <v>119824</v>
      </c>
      <c r="T73" s="288"/>
      <c r="U73" s="232">
        <v>113832</v>
      </c>
      <c r="V73" s="288"/>
      <c r="W73" s="232">
        <v>113832</v>
      </c>
      <c r="X73" s="232"/>
      <c r="Y73" s="232">
        <v>113832</v>
      </c>
      <c r="Z73" s="288"/>
      <c r="AA73" s="245">
        <v>113832</v>
      </c>
      <c r="AB73" s="288"/>
      <c r="AC73" s="245">
        <v>113832</v>
      </c>
      <c r="AD73" s="232"/>
      <c r="AE73" s="245">
        <f>AC73+AD73</f>
        <v>113832</v>
      </c>
      <c r="AF73" s="232"/>
      <c r="AG73" s="245">
        <f>SUM(AG70:AG72)</f>
        <v>113832</v>
      </c>
      <c r="AH73" s="245"/>
      <c r="AI73" s="246">
        <f>SUM(AI70:AI72)</f>
        <v>125595</v>
      </c>
      <c r="AJ73" s="246"/>
      <c r="AK73" s="284">
        <f>SUM(AK70:AK72)</f>
        <v>125595</v>
      </c>
    </row>
    <row r="74" spans="1:37" ht="15" customHeight="1">
      <c r="A74" s="281"/>
      <c r="B74" s="308">
        <v>75019</v>
      </c>
      <c r="C74" s="279">
        <v>3030</v>
      </c>
      <c r="D74" s="309" t="s">
        <v>305</v>
      </c>
      <c r="E74" s="310">
        <v>360300</v>
      </c>
      <c r="F74" s="302"/>
      <c r="G74" s="301">
        <v>360300</v>
      </c>
      <c r="H74" s="311"/>
      <c r="I74" s="301">
        <v>360300</v>
      </c>
      <c r="J74" s="302"/>
      <c r="K74" s="301">
        <v>360300</v>
      </c>
      <c r="L74" s="302"/>
      <c r="M74" s="301">
        <v>360300</v>
      </c>
      <c r="N74" s="302"/>
      <c r="O74" s="301">
        <v>360300</v>
      </c>
      <c r="P74" s="302"/>
      <c r="Q74" s="301">
        <v>360300</v>
      </c>
      <c r="R74" s="303">
        <v>-10000</v>
      </c>
      <c r="S74" s="301">
        <v>350300</v>
      </c>
      <c r="T74" s="311"/>
      <c r="U74" s="301">
        <v>260000</v>
      </c>
      <c r="V74" s="303"/>
      <c r="W74" s="301">
        <v>260000</v>
      </c>
      <c r="X74" s="303"/>
      <c r="Y74" s="301">
        <v>260000</v>
      </c>
      <c r="Z74" s="302"/>
      <c r="AA74" s="301">
        <v>260000</v>
      </c>
      <c r="AB74" s="302"/>
      <c r="AC74" s="301">
        <v>260000</v>
      </c>
      <c r="AD74" s="302"/>
      <c r="AE74" s="301">
        <f>AC74+AD74</f>
        <v>260000</v>
      </c>
      <c r="AF74" s="303"/>
      <c r="AG74" s="301">
        <f>AE74+AF74</f>
        <v>260000</v>
      </c>
      <c r="AH74" s="303">
        <v>22600</v>
      </c>
      <c r="AI74" s="256">
        <v>210000</v>
      </c>
      <c r="AJ74" s="257"/>
      <c r="AK74" s="256">
        <f aca="true" t="shared" si="4" ref="AK74:AK79">AI74+AJ74</f>
        <v>210000</v>
      </c>
    </row>
    <row r="75" spans="1:37" ht="15" customHeight="1">
      <c r="A75" s="281"/>
      <c r="B75" s="312"/>
      <c r="C75" s="259">
        <v>4170</v>
      </c>
      <c r="D75" s="313" t="s">
        <v>272</v>
      </c>
      <c r="E75" s="233"/>
      <c r="F75" s="230"/>
      <c r="G75" s="233"/>
      <c r="H75" s="230"/>
      <c r="I75" s="233"/>
      <c r="J75" s="230"/>
      <c r="K75" s="233"/>
      <c r="L75" s="230"/>
      <c r="M75" s="233"/>
      <c r="N75" s="230"/>
      <c r="O75" s="233"/>
      <c r="P75" s="230"/>
      <c r="Q75" s="233"/>
      <c r="R75" s="233"/>
      <c r="S75" s="233"/>
      <c r="T75" s="230"/>
      <c r="U75" s="233"/>
      <c r="V75" s="233"/>
      <c r="W75" s="233"/>
      <c r="X75" s="233"/>
      <c r="Y75" s="236"/>
      <c r="Z75" s="230"/>
      <c r="AA75" s="253"/>
      <c r="AB75" s="230"/>
      <c r="AC75" s="237"/>
      <c r="AD75" s="230"/>
      <c r="AE75" s="237"/>
      <c r="AF75" s="233"/>
      <c r="AG75" s="237"/>
      <c r="AH75" s="233"/>
      <c r="AI75" s="260"/>
      <c r="AJ75" s="261">
        <v>1400</v>
      </c>
      <c r="AK75" s="260">
        <f t="shared" si="4"/>
        <v>1400</v>
      </c>
    </row>
    <row r="76" spans="1:37" ht="15" customHeight="1">
      <c r="A76" s="281"/>
      <c r="B76" s="314" t="s">
        <v>306</v>
      </c>
      <c r="C76" s="259">
        <v>4210</v>
      </c>
      <c r="D76" s="313" t="s">
        <v>273</v>
      </c>
      <c r="E76" s="315">
        <v>10000</v>
      </c>
      <c r="F76" s="316"/>
      <c r="G76" s="315">
        <v>10000</v>
      </c>
      <c r="H76" s="316"/>
      <c r="I76" s="315">
        <v>10000</v>
      </c>
      <c r="J76" s="316"/>
      <c r="K76" s="315">
        <v>10000</v>
      </c>
      <c r="L76" s="316"/>
      <c r="M76" s="315">
        <v>10000</v>
      </c>
      <c r="N76" s="316"/>
      <c r="O76" s="315">
        <v>10000</v>
      </c>
      <c r="P76" s="316"/>
      <c r="Q76" s="315">
        <v>10000</v>
      </c>
      <c r="R76" s="316"/>
      <c r="S76" s="315">
        <v>10000</v>
      </c>
      <c r="T76" s="316"/>
      <c r="U76" s="315">
        <v>11000</v>
      </c>
      <c r="V76" s="315"/>
      <c r="W76" s="315">
        <v>11000</v>
      </c>
      <c r="X76" s="315"/>
      <c r="Y76" s="317">
        <v>11000</v>
      </c>
      <c r="Z76" s="318"/>
      <c r="AA76" s="319">
        <v>11000</v>
      </c>
      <c r="AB76" s="318"/>
      <c r="AC76" s="320">
        <v>11000</v>
      </c>
      <c r="AD76" s="318"/>
      <c r="AE76" s="320">
        <f>AC76+AD76</f>
        <v>11000</v>
      </c>
      <c r="AF76" s="319"/>
      <c r="AG76" s="320">
        <f>AE76+AF76</f>
        <v>11000</v>
      </c>
      <c r="AH76" s="319">
        <v>-2000</v>
      </c>
      <c r="AI76" s="260">
        <v>14000</v>
      </c>
      <c r="AJ76" s="261"/>
      <c r="AK76" s="260">
        <f t="shared" si="4"/>
        <v>14000</v>
      </c>
    </row>
    <row r="77" spans="1:37" ht="15" customHeight="1">
      <c r="A77" s="281"/>
      <c r="B77" s="314"/>
      <c r="C77" s="259">
        <v>4300</v>
      </c>
      <c r="D77" s="313" t="s">
        <v>257</v>
      </c>
      <c r="E77" s="321">
        <v>14000</v>
      </c>
      <c r="F77" s="322"/>
      <c r="G77" s="323">
        <v>14000</v>
      </c>
      <c r="H77" s="322"/>
      <c r="I77" s="324">
        <v>14000</v>
      </c>
      <c r="J77" s="325"/>
      <c r="K77" s="323">
        <v>14000</v>
      </c>
      <c r="L77" s="322"/>
      <c r="M77" s="301">
        <v>14000</v>
      </c>
      <c r="N77" s="311"/>
      <c r="O77" s="301">
        <v>14000</v>
      </c>
      <c r="P77" s="302"/>
      <c r="Q77" s="301">
        <v>14000</v>
      </c>
      <c r="R77" s="302"/>
      <c r="S77" s="301">
        <v>14000</v>
      </c>
      <c r="T77" s="311"/>
      <c r="U77" s="301">
        <v>12700</v>
      </c>
      <c r="V77" s="303"/>
      <c r="W77" s="301">
        <v>12700</v>
      </c>
      <c r="X77" s="303"/>
      <c r="Y77" s="301">
        <v>12700</v>
      </c>
      <c r="Z77" s="302"/>
      <c r="AA77" s="301">
        <v>12700</v>
      </c>
      <c r="AB77" s="302"/>
      <c r="AC77" s="301">
        <v>12700</v>
      </c>
      <c r="AD77" s="303">
        <v>-6000</v>
      </c>
      <c r="AE77" s="301">
        <f>AC77+AD77</f>
        <v>6700</v>
      </c>
      <c r="AF77" s="303"/>
      <c r="AG77" s="301">
        <f>AE77+AF77</f>
        <v>6700</v>
      </c>
      <c r="AH77" s="303"/>
      <c r="AI77" s="260">
        <v>14000</v>
      </c>
      <c r="AJ77" s="261">
        <v>-1400</v>
      </c>
      <c r="AK77" s="260">
        <f t="shared" si="4"/>
        <v>12600</v>
      </c>
    </row>
    <row r="78" spans="1:37" ht="15" customHeight="1">
      <c r="A78" s="281"/>
      <c r="B78" s="314"/>
      <c r="C78" s="259">
        <v>4410</v>
      </c>
      <c r="D78" s="313" t="s">
        <v>278</v>
      </c>
      <c r="E78" s="326">
        <v>2000</v>
      </c>
      <c r="F78" s="327"/>
      <c r="G78" s="232">
        <v>2000</v>
      </c>
      <c r="H78" s="327"/>
      <c r="I78" s="288">
        <v>2000</v>
      </c>
      <c r="J78" s="307"/>
      <c r="K78" s="232">
        <v>2000</v>
      </c>
      <c r="L78" s="327"/>
      <c r="M78" s="237">
        <v>2000</v>
      </c>
      <c r="N78" s="274"/>
      <c r="O78" s="237">
        <v>2000</v>
      </c>
      <c r="P78" s="230"/>
      <c r="Q78" s="237">
        <v>2000</v>
      </c>
      <c r="R78" s="230"/>
      <c r="S78" s="237">
        <v>2000</v>
      </c>
      <c r="T78" s="274"/>
      <c r="U78" s="237">
        <v>2000</v>
      </c>
      <c r="V78" s="233"/>
      <c r="W78" s="237">
        <v>2000</v>
      </c>
      <c r="X78" s="233"/>
      <c r="Y78" s="237">
        <v>2000</v>
      </c>
      <c r="Z78" s="230"/>
      <c r="AA78" s="237">
        <v>2000</v>
      </c>
      <c r="AB78" s="230"/>
      <c r="AC78" s="237">
        <v>2000</v>
      </c>
      <c r="AD78" s="230"/>
      <c r="AE78" s="237">
        <f>AC78+AD78</f>
        <v>2000</v>
      </c>
      <c r="AF78" s="233"/>
      <c r="AG78" s="237">
        <f>AE78+AF78</f>
        <v>2000</v>
      </c>
      <c r="AH78" s="233">
        <v>-600</v>
      </c>
      <c r="AI78" s="260">
        <v>1000</v>
      </c>
      <c r="AJ78" s="261"/>
      <c r="AK78" s="260">
        <f t="shared" si="4"/>
        <v>1000</v>
      </c>
    </row>
    <row r="79" spans="1:37" ht="15" customHeight="1">
      <c r="A79" s="281"/>
      <c r="B79" s="314"/>
      <c r="C79" s="259">
        <v>4420</v>
      </c>
      <c r="D79" s="313" t="s">
        <v>307</v>
      </c>
      <c r="E79" s="328"/>
      <c r="F79" s="327"/>
      <c r="G79" s="288"/>
      <c r="H79" s="327"/>
      <c r="I79" s="288"/>
      <c r="J79" s="307"/>
      <c r="K79" s="288"/>
      <c r="L79" s="327"/>
      <c r="M79" s="237"/>
      <c r="N79" s="274"/>
      <c r="O79" s="237"/>
      <c r="P79" s="230"/>
      <c r="Q79" s="237"/>
      <c r="R79" s="230"/>
      <c r="S79" s="237"/>
      <c r="T79" s="274"/>
      <c r="U79" s="237"/>
      <c r="V79" s="233"/>
      <c r="W79" s="237"/>
      <c r="X79" s="233"/>
      <c r="Y79" s="237"/>
      <c r="Z79" s="230"/>
      <c r="AA79" s="237"/>
      <c r="AB79" s="230"/>
      <c r="AC79" s="237"/>
      <c r="AD79" s="230"/>
      <c r="AE79" s="237"/>
      <c r="AF79" s="233"/>
      <c r="AG79" s="237"/>
      <c r="AH79" s="233"/>
      <c r="AI79" s="260">
        <v>1000</v>
      </c>
      <c r="AJ79" s="261"/>
      <c r="AK79" s="267">
        <f t="shared" si="4"/>
        <v>1000</v>
      </c>
    </row>
    <row r="80" spans="1:37" ht="15" customHeight="1">
      <c r="A80" s="281"/>
      <c r="B80" s="290" t="s">
        <v>308</v>
      </c>
      <c r="C80" s="329"/>
      <c r="D80" s="330"/>
      <c r="E80" s="331">
        <v>420000</v>
      </c>
      <c r="F80" s="293">
        <v>335</v>
      </c>
      <c r="G80" s="292">
        <v>420335</v>
      </c>
      <c r="H80" s="293"/>
      <c r="I80" s="292">
        <v>420335</v>
      </c>
      <c r="J80" s="332"/>
      <c r="K80" s="292">
        <v>420335</v>
      </c>
      <c r="L80" s="293"/>
      <c r="M80" s="294">
        <v>420335</v>
      </c>
      <c r="N80" s="293"/>
      <c r="O80" s="294">
        <v>420335</v>
      </c>
      <c r="P80" s="293"/>
      <c r="Q80" s="294">
        <v>420335</v>
      </c>
      <c r="R80" s="292">
        <v>-10000</v>
      </c>
      <c r="S80" s="294">
        <v>410335</v>
      </c>
      <c r="T80" s="292"/>
      <c r="U80" s="294">
        <v>320000</v>
      </c>
      <c r="V80" s="292"/>
      <c r="W80" s="294">
        <v>320000</v>
      </c>
      <c r="X80" s="294"/>
      <c r="Y80" s="294">
        <v>320000</v>
      </c>
      <c r="Z80" s="292"/>
      <c r="AA80" s="295">
        <v>320000</v>
      </c>
      <c r="AB80" s="294"/>
      <c r="AC80" s="295">
        <v>320000</v>
      </c>
      <c r="AD80" s="294"/>
      <c r="AE80" s="295">
        <f>AC80+AD80</f>
        <v>320000</v>
      </c>
      <c r="AF80" s="294"/>
      <c r="AG80" s="295">
        <f>SUM(AG74:AG78)</f>
        <v>279700</v>
      </c>
      <c r="AH80" s="296">
        <f>SUM(AH74:AH78)</f>
        <v>20000</v>
      </c>
      <c r="AI80" s="333">
        <f>SUM(AI74:AI79)</f>
        <v>240000</v>
      </c>
      <c r="AJ80" s="333">
        <f>SUM(AJ74:AJ79)</f>
        <v>0</v>
      </c>
      <c r="AK80" s="270">
        <f>SUM(AK74:AK79)</f>
        <v>240000</v>
      </c>
    </row>
    <row r="81" spans="1:37" ht="15" customHeight="1">
      <c r="A81" s="281"/>
      <c r="B81" s="280">
        <v>75020</v>
      </c>
      <c r="C81" s="280">
        <v>4010</v>
      </c>
      <c r="D81" s="228" t="s">
        <v>266</v>
      </c>
      <c r="E81" s="334">
        <v>1720000</v>
      </c>
      <c r="F81" s="335"/>
      <c r="G81" s="264">
        <v>1720000</v>
      </c>
      <c r="H81" s="335"/>
      <c r="I81" s="306">
        <v>1720000</v>
      </c>
      <c r="J81" s="336"/>
      <c r="K81" s="237">
        <v>1720000</v>
      </c>
      <c r="L81" s="228"/>
      <c r="M81" s="237">
        <v>1720000</v>
      </c>
      <c r="N81" s="230"/>
      <c r="O81" s="237">
        <v>1720000</v>
      </c>
      <c r="P81" s="230"/>
      <c r="Q81" s="237">
        <v>1720000</v>
      </c>
      <c r="R81" s="230"/>
      <c r="S81" s="237">
        <v>1720000</v>
      </c>
      <c r="T81" s="230"/>
      <c r="U81" s="237">
        <v>1900000</v>
      </c>
      <c r="V81" s="233"/>
      <c r="W81" s="237">
        <v>1900000</v>
      </c>
      <c r="X81" s="233"/>
      <c r="Y81" s="237">
        <v>1900000</v>
      </c>
      <c r="Z81" s="230"/>
      <c r="AA81" s="237">
        <v>1900000</v>
      </c>
      <c r="AB81" s="233">
        <v>19000</v>
      </c>
      <c r="AC81" s="237">
        <v>1919000</v>
      </c>
      <c r="AD81" s="233"/>
      <c r="AE81" s="237">
        <f>AC81+AD81</f>
        <v>1919000</v>
      </c>
      <c r="AF81" s="233"/>
      <c r="AG81" s="237">
        <f>AE81+AF81</f>
        <v>1919000</v>
      </c>
      <c r="AH81" s="233">
        <v>70000</v>
      </c>
      <c r="AI81" s="238">
        <v>2450000</v>
      </c>
      <c r="AJ81" s="238"/>
      <c r="AK81" s="238">
        <f aca="true" t="shared" si="5" ref="AK81:AK96">AI81+AJ81</f>
        <v>2450000</v>
      </c>
    </row>
    <row r="82" spans="1:37" ht="15" customHeight="1">
      <c r="A82" s="281"/>
      <c r="B82" s="229" t="s">
        <v>309</v>
      </c>
      <c r="C82" s="280">
        <v>4040</v>
      </c>
      <c r="D82" s="228" t="s">
        <v>268</v>
      </c>
      <c r="E82" s="326">
        <v>110000</v>
      </c>
      <c r="F82" s="328">
        <v>18540</v>
      </c>
      <c r="G82" s="232">
        <v>128540</v>
      </c>
      <c r="H82" s="327"/>
      <c r="I82" s="288">
        <v>128540</v>
      </c>
      <c r="J82" s="307"/>
      <c r="K82" s="237">
        <v>128540</v>
      </c>
      <c r="L82" s="228"/>
      <c r="M82" s="237">
        <v>128540</v>
      </c>
      <c r="N82" s="230"/>
      <c r="O82" s="237">
        <v>128540</v>
      </c>
      <c r="P82" s="230"/>
      <c r="Q82" s="237">
        <v>128540</v>
      </c>
      <c r="R82" s="233">
        <v>-10000</v>
      </c>
      <c r="S82" s="237">
        <v>118540</v>
      </c>
      <c r="T82" s="230"/>
      <c r="U82" s="237">
        <v>150000</v>
      </c>
      <c r="V82" s="233"/>
      <c r="W82" s="237">
        <v>150000</v>
      </c>
      <c r="X82" s="233"/>
      <c r="Y82" s="237">
        <v>150000</v>
      </c>
      <c r="Z82" s="230"/>
      <c r="AA82" s="237">
        <v>150000</v>
      </c>
      <c r="AB82" s="230"/>
      <c r="AC82" s="237">
        <v>150000</v>
      </c>
      <c r="AD82" s="230"/>
      <c r="AE82" s="237">
        <f>AC82+AD82</f>
        <v>150000</v>
      </c>
      <c r="AF82" s="233">
        <v>-13900</v>
      </c>
      <c r="AG82" s="237">
        <f>AE82+AF82</f>
        <v>136100</v>
      </c>
      <c r="AH82" s="233"/>
      <c r="AI82" s="238">
        <v>180000</v>
      </c>
      <c r="AJ82" s="238"/>
      <c r="AK82" s="238">
        <f t="shared" si="5"/>
        <v>180000</v>
      </c>
    </row>
    <row r="83" spans="1:37" ht="15" customHeight="1">
      <c r="A83" s="281"/>
      <c r="B83" s="229"/>
      <c r="C83" s="280">
        <v>4110</v>
      </c>
      <c r="D83" s="228" t="s">
        <v>270</v>
      </c>
      <c r="E83" s="236">
        <v>326000</v>
      </c>
      <c r="F83" s="230"/>
      <c r="G83" s="237">
        <v>326000</v>
      </c>
      <c r="H83" s="230"/>
      <c r="I83" s="253">
        <v>326000</v>
      </c>
      <c r="J83" s="274"/>
      <c r="K83" s="237">
        <v>326000</v>
      </c>
      <c r="L83" s="228"/>
      <c r="M83" s="237">
        <v>326000</v>
      </c>
      <c r="N83" s="230"/>
      <c r="O83" s="237">
        <v>326000</v>
      </c>
      <c r="P83" s="230"/>
      <c r="Q83" s="237">
        <v>326000</v>
      </c>
      <c r="R83" s="233">
        <v>-50000</v>
      </c>
      <c r="S83" s="237">
        <v>276000</v>
      </c>
      <c r="T83" s="230"/>
      <c r="U83" s="237">
        <v>350000</v>
      </c>
      <c r="V83" s="233"/>
      <c r="W83" s="237">
        <v>350000</v>
      </c>
      <c r="X83" s="233"/>
      <c r="Y83" s="237">
        <v>350000</v>
      </c>
      <c r="Z83" s="230"/>
      <c r="AA83" s="237">
        <v>350000</v>
      </c>
      <c r="AB83" s="233">
        <v>3500</v>
      </c>
      <c r="AC83" s="237">
        <v>353500</v>
      </c>
      <c r="AD83" s="233"/>
      <c r="AE83" s="237">
        <f>AC83+AD83</f>
        <v>353500</v>
      </c>
      <c r="AF83" s="233"/>
      <c r="AG83" s="237">
        <f>AE83+AF83</f>
        <v>353500</v>
      </c>
      <c r="AH83" s="233"/>
      <c r="AI83" s="238">
        <v>420000</v>
      </c>
      <c r="AJ83" s="238"/>
      <c r="AK83" s="238">
        <f t="shared" si="5"/>
        <v>420000</v>
      </c>
    </row>
    <row r="84" spans="1:37" ht="15" customHeight="1">
      <c r="A84" s="281"/>
      <c r="B84" s="229"/>
      <c r="C84" s="280">
        <v>4120</v>
      </c>
      <c r="D84" s="228" t="s">
        <v>271</v>
      </c>
      <c r="E84" s="236">
        <v>44000</v>
      </c>
      <c r="F84" s="230"/>
      <c r="G84" s="237">
        <v>44000</v>
      </c>
      <c r="H84" s="230"/>
      <c r="I84" s="253">
        <v>44000</v>
      </c>
      <c r="J84" s="274"/>
      <c r="K84" s="237">
        <v>44000</v>
      </c>
      <c r="L84" s="228"/>
      <c r="M84" s="237">
        <v>44000</v>
      </c>
      <c r="N84" s="230"/>
      <c r="O84" s="237">
        <v>44000</v>
      </c>
      <c r="P84" s="230"/>
      <c r="Q84" s="237">
        <v>44000</v>
      </c>
      <c r="R84" s="230"/>
      <c r="S84" s="237">
        <v>44000</v>
      </c>
      <c r="T84" s="230"/>
      <c r="U84" s="237">
        <v>50000</v>
      </c>
      <c r="V84" s="233"/>
      <c r="W84" s="237">
        <v>50000</v>
      </c>
      <c r="X84" s="233"/>
      <c r="Y84" s="237">
        <v>50000</v>
      </c>
      <c r="Z84" s="230"/>
      <c r="AA84" s="237">
        <v>50000</v>
      </c>
      <c r="AB84" s="233">
        <v>500</v>
      </c>
      <c r="AC84" s="237">
        <v>50500</v>
      </c>
      <c r="AD84" s="233"/>
      <c r="AE84" s="237">
        <f>AC84+AD84</f>
        <v>50500</v>
      </c>
      <c r="AF84" s="233"/>
      <c r="AG84" s="237">
        <f>AE84+AF84</f>
        <v>50500</v>
      </c>
      <c r="AH84" s="233"/>
      <c r="AI84" s="238">
        <v>65000</v>
      </c>
      <c r="AJ84" s="238"/>
      <c r="AK84" s="238">
        <f t="shared" si="5"/>
        <v>65000</v>
      </c>
    </row>
    <row r="85" spans="1:37" ht="15" customHeight="1">
      <c r="A85" s="281"/>
      <c r="B85" s="229"/>
      <c r="C85" s="280">
        <v>4170</v>
      </c>
      <c r="D85" s="228" t="s">
        <v>310</v>
      </c>
      <c r="E85" s="236"/>
      <c r="F85" s="230"/>
      <c r="G85" s="237"/>
      <c r="H85" s="230"/>
      <c r="I85" s="253"/>
      <c r="J85" s="274"/>
      <c r="K85" s="237"/>
      <c r="L85" s="228"/>
      <c r="M85" s="237"/>
      <c r="N85" s="230"/>
      <c r="O85" s="237"/>
      <c r="P85" s="230"/>
      <c r="Q85" s="237"/>
      <c r="R85" s="230"/>
      <c r="S85" s="237"/>
      <c r="T85" s="230"/>
      <c r="U85" s="237"/>
      <c r="V85" s="233"/>
      <c r="W85" s="237"/>
      <c r="X85" s="233"/>
      <c r="Y85" s="237"/>
      <c r="Z85" s="230"/>
      <c r="AA85" s="237"/>
      <c r="AB85" s="233"/>
      <c r="AC85" s="237"/>
      <c r="AD85" s="233"/>
      <c r="AE85" s="237"/>
      <c r="AF85" s="233"/>
      <c r="AG85" s="237"/>
      <c r="AH85" s="233"/>
      <c r="AI85" s="238">
        <v>5000</v>
      </c>
      <c r="AJ85" s="238"/>
      <c r="AK85" s="238">
        <f t="shared" si="5"/>
        <v>5000</v>
      </c>
    </row>
    <row r="86" spans="1:37" ht="15" customHeight="1">
      <c r="A86" s="281"/>
      <c r="B86" s="229"/>
      <c r="C86" s="280">
        <v>4210</v>
      </c>
      <c r="D86" s="228" t="s">
        <v>273</v>
      </c>
      <c r="E86" s="236">
        <v>150000</v>
      </c>
      <c r="F86" s="230"/>
      <c r="G86" s="237">
        <v>150000</v>
      </c>
      <c r="H86" s="230"/>
      <c r="I86" s="253">
        <v>150000</v>
      </c>
      <c r="J86" s="274"/>
      <c r="K86" s="237">
        <v>150000</v>
      </c>
      <c r="L86" s="228"/>
      <c r="M86" s="237">
        <v>150000</v>
      </c>
      <c r="N86" s="233">
        <v>-25000</v>
      </c>
      <c r="O86" s="237">
        <v>125000</v>
      </c>
      <c r="P86" s="230"/>
      <c r="Q86" s="237">
        <v>125000</v>
      </c>
      <c r="R86" s="233">
        <v>27000</v>
      </c>
      <c r="S86" s="237">
        <v>152000</v>
      </c>
      <c r="T86" s="230"/>
      <c r="U86" s="237">
        <v>130000</v>
      </c>
      <c r="V86" s="233"/>
      <c r="W86" s="237">
        <v>130000</v>
      </c>
      <c r="X86" s="233"/>
      <c r="Y86" s="237">
        <v>130000</v>
      </c>
      <c r="Z86" s="230"/>
      <c r="AA86" s="237">
        <v>130000</v>
      </c>
      <c r="AB86" s="233">
        <v>6424</v>
      </c>
      <c r="AC86" s="237">
        <v>136424</v>
      </c>
      <c r="AD86" s="233"/>
      <c r="AE86" s="237">
        <f>AC86+AD86</f>
        <v>136424</v>
      </c>
      <c r="AF86" s="233">
        <v>13900</v>
      </c>
      <c r="AG86" s="237">
        <f>AE86+AF86</f>
        <v>150324</v>
      </c>
      <c r="AH86" s="233"/>
      <c r="AI86" s="238">
        <v>150000</v>
      </c>
      <c r="AJ86" s="238"/>
      <c r="AK86" s="238">
        <f t="shared" si="5"/>
        <v>150000</v>
      </c>
    </row>
    <row r="87" spans="1:37" ht="15" customHeight="1">
      <c r="A87" s="281"/>
      <c r="B87" s="229"/>
      <c r="C87" s="280">
        <v>4260</v>
      </c>
      <c r="D87" s="228" t="s">
        <v>274</v>
      </c>
      <c r="E87" s="236">
        <v>28000</v>
      </c>
      <c r="F87" s="230"/>
      <c r="G87" s="237">
        <v>28000</v>
      </c>
      <c r="H87" s="230"/>
      <c r="I87" s="253">
        <v>28000</v>
      </c>
      <c r="J87" s="274"/>
      <c r="K87" s="237">
        <v>28000</v>
      </c>
      <c r="L87" s="228"/>
      <c r="M87" s="237">
        <v>28000</v>
      </c>
      <c r="N87" s="230"/>
      <c r="O87" s="237">
        <v>28000</v>
      </c>
      <c r="P87" s="230"/>
      <c r="Q87" s="237">
        <v>28000</v>
      </c>
      <c r="R87" s="233">
        <v>6000</v>
      </c>
      <c r="S87" s="237">
        <v>34000</v>
      </c>
      <c r="T87" s="230"/>
      <c r="U87" s="237">
        <v>35000</v>
      </c>
      <c r="V87" s="233"/>
      <c r="W87" s="237">
        <v>35000</v>
      </c>
      <c r="X87" s="233"/>
      <c r="Y87" s="237">
        <v>35000</v>
      </c>
      <c r="Z87" s="230"/>
      <c r="AA87" s="237">
        <v>35000</v>
      </c>
      <c r="AB87" s="230"/>
      <c r="AC87" s="237">
        <v>35000</v>
      </c>
      <c r="AD87" s="230"/>
      <c r="AE87" s="237">
        <f>AC87+AD87</f>
        <v>35000</v>
      </c>
      <c r="AF87" s="233"/>
      <c r="AG87" s="237">
        <f>AE87+AF87</f>
        <v>35000</v>
      </c>
      <c r="AH87" s="233"/>
      <c r="AI87" s="238">
        <v>50000</v>
      </c>
      <c r="AJ87" s="238"/>
      <c r="AK87" s="238">
        <f t="shared" si="5"/>
        <v>50000</v>
      </c>
    </row>
    <row r="88" spans="1:37" ht="15" customHeight="1">
      <c r="A88" s="281"/>
      <c r="B88" s="229"/>
      <c r="C88" s="280">
        <v>4270</v>
      </c>
      <c r="D88" s="228" t="s">
        <v>275</v>
      </c>
      <c r="E88" s="236">
        <v>10000</v>
      </c>
      <c r="F88" s="230"/>
      <c r="G88" s="237">
        <v>10000</v>
      </c>
      <c r="H88" s="230"/>
      <c r="I88" s="253">
        <v>10000</v>
      </c>
      <c r="J88" s="274"/>
      <c r="K88" s="237">
        <v>10000</v>
      </c>
      <c r="L88" s="228"/>
      <c r="M88" s="237">
        <v>10000</v>
      </c>
      <c r="N88" s="230"/>
      <c r="O88" s="237">
        <v>10000</v>
      </c>
      <c r="P88" s="230"/>
      <c r="Q88" s="237">
        <v>10000</v>
      </c>
      <c r="R88" s="233">
        <v>-7000</v>
      </c>
      <c r="S88" s="237">
        <v>3000</v>
      </c>
      <c r="T88" s="230"/>
      <c r="U88" s="237">
        <v>5000</v>
      </c>
      <c r="V88" s="233"/>
      <c r="W88" s="237">
        <v>5000</v>
      </c>
      <c r="X88" s="233"/>
      <c r="Y88" s="237">
        <v>5000</v>
      </c>
      <c r="Z88" s="230"/>
      <c r="AA88" s="237">
        <v>5000</v>
      </c>
      <c r="AB88" s="230"/>
      <c r="AC88" s="237">
        <v>5000</v>
      </c>
      <c r="AD88" s="230"/>
      <c r="AE88" s="237">
        <f>AC88+AD88</f>
        <v>5000</v>
      </c>
      <c r="AF88" s="233"/>
      <c r="AG88" s="237">
        <f>AE88+AF88</f>
        <v>5000</v>
      </c>
      <c r="AH88" s="233"/>
      <c r="AI88" s="238">
        <v>50000</v>
      </c>
      <c r="AJ88" s="238"/>
      <c r="AK88" s="238">
        <f t="shared" si="5"/>
        <v>50000</v>
      </c>
    </row>
    <row r="89" spans="1:37" ht="15" customHeight="1">
      <c r="A89" s="281"/>
      <c r="B89" s="229"/>
      <c r="C89" s="280">
        <v>4280</v>
      </c>
      <c r="D89" s="228" t="s">
        <v>311</v>
      </c>
      <c r="E89" s="236"/>
      <c r="F89" s="230"/>
      <c r="G89" s="237"/>
      <c r="H89" s="230"/>
      <c r="I89" s="253"/>
      <c r="J89" s="274"/>
      <c r="K89" s="237"/>
      <c r="L89" s="228"/>
      <c r="M89" s="237"/>
      <c r="N89" s="230"/>
      <c r="O89" s="237"/>
      <c r="P89" s="230"/>
      <c r="Q89" s="237"/>
      <c r="R89" s="233"/>
      <c r="S89" s="237"/>
      <c r="T89" s="230"/>
      <c r="U89" s="237"/>
      <c r="V89" s="233"/>
      <c r="W89" s="237"/>
      <c r="X89" s="233"/>
      <c r="Y89" s="237"/>
      <c r="Z89" s="230"/>
      <c r="AA89" s="237"/>
      <c r="AB89" s="230"/>
      <c r="AC89" s="237"/>
      <c r="AD89" s="230"/>
      <c r="AE89" s="237"/>
      <c r="AF89" s="233"/>
      <c r="AG89" s="237"/>
      <c r="AH89" s="233"/>
      <c r="AI89" s="238">
        <v>5000</v>
      </c>
      <c r="AJ89" s="238"/>
      <c r="AK89" s="238">
        <f t="shared" si="5"/>
        <v>5000</v>
      </c>
    </row>
    <row r="90" spans="1:37" ht="15" customHeight="1">
      <c r="A90" s="281"/>
      <c r="B90" s="229"/>
      <c r="C90" s="280">
        <v>4300</v>
      </c>
      <c r="D90" s="228" t="s">
        <v>257</v>
      </c>
      <c r="E90" s="236">
        <v>679000</v>
      </c>
      <c r="F90" s="233">
        <v>111125</v>
      </c>
      <c r="G90" s="237">
        <v>790125</v>
      </c>
      <c r="H90" s="230"/>
      <c r="I90" s="253">
        <v>790125</v>
      </c>
      <c r="J90" s="274"/>
      <c r="K90" s="237">
        <v>790125</v>
      </c>
      <c r="L90" s="228"/>
      <c r="M90" s="237">
        <v>790125</v>
      </c>
      <c r="N90" s="233">
        <v>21254</v>
      </c>
      <c r="O90" s="237">
        <v>811379</v>
      </c>
      <c r="P90" s="233">
        <v>54653</v>
      </c>
      <c r="Q90" s="237">
        <v>866032</v>
      </c>
      <c r="R90" s="233">
        <v>72000</v>
      </c>
      <c r="S90" s="237">
        <v>938032</v>
      </c>
      <c r="T90" s="230"/>
      <c r="U90" s="237">
        <v>800000</v>
      </c>
      <c r="V90" s="233"/>
      <c r="W90" s="237">
        <v>800000</v>
      </c>
      <c r="X90" s="233"/>
      <c r="Y90" s="237">
        <v>800000</v>
      </c>
      <c r="Z90" s="233">
        <v>72877</v>
      </c>
      <c r="AA90" s="237">
        <v>872877</v>
      </c>
      <c r="AB90" s="233"/>
      <c r="AC90" s="237">
        <v>872877</v>
      </c>
      <c r="AD90" s="233">
        <v>41000</v>
      </c>
      <c r="AE90" s="237">
        <f>AC90+AD90</f>
        <v>913877</v>
      </c>
      <c r="AF90" s="233">
        <v>96000</v>
      </c>
      <c r="AG90" s="237">
        <f>AE90+AF90</f>
        <v>1009877</v>
      </c>
      <c r="AH90" s="233">
        <v>80000</v>
      </c>
      <c r="AI90" s="238">
        <v>1016000</v>
      </c>
      <c r="AJ90" s="238"/>
      <c r="AK90" s="238">
        <f t="shared" si="5"/>
        <v>1016000</v>
      </c>
    </row>
    <row r="91" spans="1:37" ht="15" customHeight="1">
      <c r="A91" s="281"/>
      <c r="B91" s="229"/>
      <c r="C91" s="280">
        <v>4350</v>
      </c>
      <c r="D91" s="228" t="s">
        <v>277</v>
      </c>
      <c r="E91" s="236"/>
      <c r="F91" s="233"/>
      <c r="G91" s="237"/>
      <c r="H91" s="230"/>
      <c r="I91" s="253"/>
      <c r="J91" s="274"/>
      <c r="K91" s="237"/>
      <c r="L91" s="228"/>
      <c r="M91" s="237"/>
      <c r="N91" s="233"/>
      <c r="O91" s="237"/>
      <c r="P91" s="233"/>
      <c r="Q91" s="237"/>
      <c r="R91" s="233"/>
      <c r="S91" s="237"/>
      <c r="T91" s="230"/>
      <c r="U91" s="237"/>
      <c r="V91" s="233"/>
      <c r="W91" s="237"/>
      <c r="X91" s="233"/>
      <c r="Y91" s="237"/>
      <c r="Z91" s="233"/>
      <c r="AA91" s="237"/>
      <c r="AB91" s="233"/>
      <c r="AC91" s="237"/>
      <c r="AD91" s="233"/>
      <c r="AE91" s="237"/>
      <c r="AF91" s="233"/>
      <c r="AG91" s="237"/>
      <c r="AH91" s="233"/>
      <c r="AI91" s="238">
        <v>15000</v>
      </c>
      <c r="AJ91" s="238"/>
      <c r="AK91" s="238">
        <f t="shared" si="5"/>
        <v>15000</v>
      </c>
    </row>
    <row r="92" spans="1:37" ht="15" customHeight="1">
      <c r="A92" s="281"/>
      <c r="B92" s="229"/>
      <c r="C92" s="280">
        <v>4410</v>
      </c>
      <c r="D92" s="228" t="s">
        <v>300</v>
      </c>
      <c r="E92" s="236">
        <v>50000</v>
      </c>
      <c r="F92" s="230"/>
      <c r="G92" s="237">
        <v>50000</v>
      </c>
      <c r="H92" s="230"/>
      <c r="I92" s="253">
        <v>50000</v>
      </c>
      <c r="J92" s="274"/>
      <c r="K92" s="237">
        <v>50000</v>
      </c>
      <c r="L92" s="228"/>
      <c r="M92" s="237">
        <v>50000</v>
      </c>
      <c r="N92" s="230"/>
      <c r="O92" s="237">
        <v>50000</v>
      </c>
      <c r="P92" s="230"/>
      <c r="Q92" s="237">
        <v>50000</v>
      </c>
      <c r="R92" s="233">
        <v>-14000</v>
      </c>
      <c r="S92" s="237">
        <v>36000</v>
      </c>
      <c r="T92" s="230"/>
      <c r="U92" s="237">
        <v>35000</v>
      </c>
      <c r="V92" s="233"/>
      <c r="W92" s="237">
        <v>35000</v>
      </c>
      <c r="X92" s="233"/>
      <c r="Y92" s="237">
        <v>35000</v>
      </c>
      <c r="Z92" s="230"/>
      <c r="AA92" s="237">
        <v>35000</v>
      </c>
      <c r="AB92" s="230"/>
      <c r="AC92" s="237">
        <v>35000</v>
      </c>
      <c r="AD92" s="230"/>
      <c r="AE92" s="237">
        <f>AC92+AD92</f>
        <v>35000</v>
      </c>
      <c r="AF92" s="233"/>
      <c r="AG92" s="237">
        <f>AE92+AF92</f>
        <v>35000</v>
      </c>
      <c r="AH92" s="233"/>
      <c r="AI92" s="238">
        <v>30000</v>
      </c>
      <c r="AJ92" s="238"/>
      <c r="AK92" s="238">
        <f t="shared" si="5"/>
        <v>30000</v>
      </c>
    </row>
    <row r="93" spans="1:37" ht="15" customHeight="1">
      <c r="A93" s="281"/>
      <c r="B93" s="229"/>
      <c r="C93" s="280">
        <v>4420</v>
      </c>
      <c r="D93" s="228" t="s">
        <v>307</v>
      </c>
      <c r="E93" s="236"/>
      <c r="F93" s="230"/>
      <c r="G93" s="237"/>
      <c r="H93" s="230"/>
      <c r="I93" s="253"/>
      <c r="J93" s="274"/>
      <c r="K93" s="237"/>
      <c r="L93" s="228"/>
      <c r="M93" s="237"/>
      <c r="N93" s="230"/>
      <c r="O93" s="237"/>
      <c r="P93" s="230"/>
      <c r="Q93" s="237"/>
      <c r="R93" s="233"/>
      <c r="S93" s="237"/>
      <c r="T93" s="230"/>
      <c r="U93" s="237"/>
      <c r="V93" s="233"/>
      <c r="W93" s="237"/>
      <c r="X93" s="233"/>
      <c r="Y93" s="237"/>
      <c r="Z93" s="230"/>
      <c r="AA93" s="237"/>
      <c r="AB93" s="230"/>
      <c r="AC93" s="237"/>
      <c r="AD93" s="230"/>
      <c r="AE93" s="237"/>
      <c r="AF93" s="233"/>
      <c r="AG93" s="237"/>
      <c r="AH93" s="233"/>
      <c r="AI93" s="238">
        <v>1000</v>
      </c>
      <c r="AJ93" s="238"/>
      <c r="AK93" s="238">
        <f t="shared" si="5"/>
        <v>1000</v>
      </c>
    </row>
    <row r="94" spans="1:37" ht="15" customHeight="1">
      <c r="A94" s="281"/>
      <c r="B94" s="229"/>
      <c r="C94" s="280">
        <v>4430</v>
      </c>
      <c r="D94" s="228" t="s">
        <v>279</v>
      </c>
      <c r="E94" s="236">
        <v>8000</v>
      </c>
      <c r="F94" s="230"/>
      <c r="G94" s="237">
        <v>8000</v>
      </c>
      <c r="H94" s="230"/>
      <c r="I94" s="253">
        <v>8000</v>
      </c>
      <c r="J94" s="274"/>
      <c r="K94" s="237">
        <v>8000</v>
      </c>
      <c r="L94" s="228"/>
      <c r="M94" s="237">
        <v>8000</v>
      </c>
      <c r="N94" s="230"/>
      <c r="O94" s="237">
        <v>8000</v>
      </c>
      <c r="P94" s="233">
        <v>-1000</v>
      </c>
      <c r="Q94" s="237">
        <v>7000</v>
      </c>
      <c r="R94" s="230"/>
      <c r="S94" s="237">
        <v>7000</v>
      </c>
      <c r="T94" s="233">
        <v>1170</v>
      </c>
      <c r="U94" s="237">
        <v>8000</v>
      </c>
      <c r="V94" s="233"/>
      <c r="W94" s="237">
        <v>8000</v>
      </c>
      <c r="X94" s="233"/>
      <c r="Y94" s="237">
        <v>8000</v>
      </c>
      <c r="Z94" s="230"/>
      <c r="AA94" s="237">
        <v>8000</v>
      </c>
      <c r="AB94" s="233">
        <v>1000</v>
      </c>
      <c r="AC94" s="237">
        <v>9000</v>
      </c>
      <c r="AD94" s="233"/>
      <c r="AE94" s="237">
        <f>AC94+AD94</f>
        <v>9000</v>
      </c>
      <c r="AF94" s="233"/>
      <c r="AG94" s="237">
        <f>AE94+AF94</f>
        <v>9000</v>
      </c>
      <c r="AH94" s="233"/>
      <c r="AI94" s="238">
        <v>10000</v>
      </c>
      <c r="AJ94" s="238"/>
      <c r="AK94" s="238">
        <f t="shared" si="5"/>
        <v>10000</v>
      </c>
    </row>
    <row r="95" spans="1:37" ht="15" customHeight="1">
      <c r="A95" s="281"/>
      <c r="B95" s="229"/>
      <c r="C95" s="280">
        <v>4440</v>
      </c>
      <c r="D95" s="228" t="s">
        <v>280</v>
      </c>
      <c r="E95" s="236">
        <v>25000</v>
      </c>
      <c r="F95" s="230"/>
      <c r="G95" s="237">
        <v>25000</v>
      </c>
      <c r="H95" s="230"/>
      <c r="I95" s="253">
        <v>25000</v>
      </c>
      <c r="J95" s="274"/>
      <c r="K95" s="237">
        <v>25000</v>
      </c>
      <c r="L95" s="228"/>
      <c r="M95" s="237">
        <v>25000</v>
      </c>
      <c r="N95" s="230"/>
      <c r="O95" s="237">
        <v>25000</v>
      </c>
      <c r="P95" s="230"/>
      <c r="Q95" s="237">
        <v>25000</v>
      </c>
      <c r="R95" s="233">
        <v>7000</v>
      </c>
      <c r="S95" s="237">
        <v>32000</v>
      </c>
      <c r="T95" s="230"/>
      <c r="U95" s="237">
        <v>35000</v>
      </c>
      <c r="V95" s="233"/>
      <c r="W95" s="237">
        <v>35000</v>
      </c>
      <c r="X95" s="233"/>
      <c r="Y95" s="237">
        <v>35000</v>
      </c>
      <c r="Z95" s="230"/>
      <c r="AA95" s="237">
        <v>35000</v>
      </c>
      <c r="AB95" s="230"/>
      <c r="AC95" s="237">
        <v>35000</v>
      </c>
      <c r="AD95" s="230"/>
      <c r="AE95" s="237">
        <f>AC95+AD95</f>
        <v>35000</v>
      </c>
      <c r="AF95" s="233"/>
      <c r="AG95" s="237">
        <f>AE95+AF95</f>
        <v>35000</v>
      </c>
      <c r="AH95" s="233">
        <v>6000</v>
      </c>
      <c r="AI95" s="238">
        <v>53000</v>
      </c>
      <c r="AJ95" s="238"/>
      <c r="AK95" s="238">
        <f t="shared" si="5"/>
        <v>53000</v>
      </c>
    </row>
    <row r="96" spans="1:37" ht="15" customHeight="1">
      <c r="A96" s="337"/>
      <c r="B96" s="338"/>
      <c r="C96" s="291">
        <v>6060</v>
      </c>
      <c r="D96" s="339" t="s">
        <v>285</v>
      </c>
      <c r="E96" s="334">
        <v>30000</v>
      </c>
      <c r="F96" s="340">
        <v>40000</v>
      </c>
      <c r="G96" s="264">
        <v>70000</v>
      </c>
      <c r="H96" s="335"/>
      <c r="I96" s="306">
        <v>70000</v>
      </c>
      <c r="J96" s="336"/>
      <c r="K96" s="237">
        <v>70000</v>
      </c>
      <c r="L96" s="228"/>
      <c r="M96" s="237">
        <v>70000</v>
      </c>
      <c r="N96" s="230"/>
      <c r="O96" s="237">
        <v>70000</v>
      </c>
      <c r="P96" s="230"/>
      <c r="Q96" s="237">
        <v>70000</v>
      </c>
      <c r="R96" s="233">
        <v>-8000</v>
      </c>
      <c r="S96" s="237">
        <v>62000</v>
      </c>
      <c r="T96" s="230"/>
      <c r="U96" s="237">
        <v>30000</v>
      </c>
      <c r="V96" s="233"/>
      <c r="W96" s="237">
        <v>30000</v>
      </c>
      <c r="X96" s="233"/>
      <c r="Y96" s="237">
        <v>30000</v>
      </c>
      <c r="Z96" s="230"/>
      <c r="AA96" s="237">
        <v>30000</v>
      </c>
      <c r="AB96" s="230"/>
      <c r="AC96" s="237">
        <v>30000</v>
      </c>
      <c r="AD96" s="230"/>
      <c r="AE96" s="264">
        <f>AC96+AD96</f>
        <v>30000</v>
      </c>
      <c r="AF96" s="233"/>
      <c r="AG96" s="264">
        <f>AE96+AF96</f>
        <v>30000</v>
      </c>
      <c r="AH96" s="233"/>
      <c r="AI96" s="282">
        <v>30000</v>
      </c>
      <c r="AJ96" s="282"/>
      <c r="AK96" s="238">
        <f t="shared" si="5"/>
        <v>30000</v>
      </c>
    </row>
    <row r="97" spans="1:37" ht="15" customHeight="1">
      <c r="A97" s="281"/>
      <c r="B97" s="341" t="s">
        <v>312</v>
      </c>
      <c r="C97" s="291"/>
      <c r="D97" s="339"/>
      <c r="E97" s="241">
        <v>3200000</v>
      </c>
      <c r="F97" s="241">
        <v>169665</v>
      </c>
      <c r="G97" s="241">
        <v>3369665</v>
      </c>
      <c r="H97" s="240"/>
      <c r="I97" s="241">
        <v>3369665</v>
      </c>
      <c r="J97" s="240"/>
      <c r="K97" s="242">
        <v>3369665</v>
      </c>
      <c r="L97" s="242">
        <v>-3594</v>
      </c>
      <c r="M97" s="242">
        <v>3366071</v>
      </c>
      <c r="N97" s="241">
        <v>-3746</v>
      </c>
      <c r="O97" s="242">
        <v>3362325</v>
      </c>
      <c r="P97" s="241">
        <v>43353</v>
      </c>
      <c r="Q97" s="242">
        <v>3409272</v>
      </c>
      <c r="R97" s="242">
        <v>23000</v>
      </c>
      <c r="S97" s="242">
        <v>3432272</v>
      </c>
      <c r="T97" s="241">
        <v>1170</v>
      </c>
      <c r="U97" s="242">
        <v>3530000</v>
      </c>
      <c r="V97" s="241"/>
      <c r="W97" s="242">
        <v>3530000</v>
      </c>
      <c r="X97" s="242"/>
      <c r="Y97" s="242">
        <v>3530000</v>
      </c>
      <c r="Z97" s="241">
        <v>72877</v>
      </c>
      <c r="AA97" s="243">
        <v>3602877</v>
      </c>
      <c r="AB97" s="269">
        <v>29424</v>
      </c>
      <c r="AC97" s="243">
        <v>3632301</v>
      </c>
      <c r="AD97" s="269">
        <f>SUM(AD81:AD96)</f>
        <v>41000</v>
      </c>
      <c r="AE97" s="247">
        <f>AC97+AD97</f>
        <v>3673301</v>
      </c>
      <c r="AF97" s="269">
        <f>SUM(AF81:AF96)</f>
        <v>96000</v>
      </c>
      <c r="AG97" s="247">
        <f>SUM(AG81:AG96)</f>
        <v>3768301</v>
      </c>
      <c r="AH97" s="243">
        <f>SUM(AH81:AH96)</f>
        <v>156000</v>
      </c>
      <c r="AI97" s="248">
        <f>SUM(AI81:AI96)</f>
        <v>4530000</v>
      </c>
      <c r="AJ97" s="248"/>
      <c r="AK97" s="333">
        <f>SUM(AK81:AK96)</f>
        <v>4530000</v>
      </c>
    </row>
    <row r="98" spans="1:37" ht="15" customHeight="1">
      <c r="A98" s="262"/>
      <c r="B98" s="279">
        <v>75045</v>
      </c>
      <c r="C98" s="280">
        <v>4110</v>
      </c>
      <c r="D98" s="228" t="s">
        <v>313</v>
      </c>
      <c r="E98" s="253"/>
      <c r="F98" s="233"/>
      <c r="G98" s="253"/>
      <c r="H98" s="230"/>
      <c r="I98" s="253"/>
      <c r="J98" s="230"/>
      <c r="K98" s="237"/>
      <c r="L98" s="233"/>
      <c r="M98" s="237"/>
      <c r="N98" s="233"/>
      <c r="O98" s="237"/>
      <c r="P98" s="233"/>
      <c r="Q98" s="237"/>
      <c r="R98" s="233"/>
      <c r="S98" s="237"/>
      <c r="T98" s="233"/>
      <c r="U98" s="237"/>
      <c r="V98" s="233"/>
      <c r="W98" s="237"/>
      <c r="X98" s="233"/>
      <c r="Y98" s="237"/>
      <c r="Z98" s="233"/>
      <c r="AA98" s="254"/>
      <c r="AB98" s="255"/>
      <c r="AC98" s="254"/>
      <c r="AD98" s="255"/>
      <c r="AE98" s="254"/>
      <c r="AF98" s="255"/>
      <c r="AG98" s="254"/>
      <c r="AH98" s="255"/>
      <c r="AI98" s="238">
        <v>1150</v>
      </c>
      <c r="AJ98" s="238"/>
      <c r="AK98" s="238">
        <f aca="true" t="shared" si="6" ref="AK98:AK103">AI98+AJ98</f>
        <v>1150</v>
      </c>
    </row>
    <row r="99" spans="1:37" ht="15" customHeight="1">
      <c r="A99" s="262"/>
      <c r="B99" s="313" t="s">
        <v>80</v>
      </c>
      <c r="C99" s="280">
        <v>4120</v>
      </c>
      <c r="D99" s="228" t="s">
        <v>271</v>
      </c>
      <c r="E99" s="253"/>
      <c r="F99" s="233"/>
      <c r="G99" s="253"/>
      <c r="H99" s="230"/>
      <c r="I99" s="253"/>
      <c r="J99" s="230"/>
      <c r="K99" s="237"/>
      <c r="L99" s="233"/>
      <c r="M99" s="237"/>
      <c r="N99" s="233"/>
      <c r="O99" s="237"/>
      <c r="P99" s="233"/>
      <c r="Q99" s="237"/>
      <c r="R99" s="233"/>
      <c r="S99" s="237"/>
      <c r="T99" s="233"/>
      <c r="U99" s="237"/>
      <c r="V99" s="233"/>
      <c r="W99" s="237"/>
      <c r="X99" s="233"/>
      <c r="Y99" s="237"/>
      <c r="Z99" s="233"/>
      <c r="AA99" s="254"/>
      <c r="AB99" s="255"/>
      <c r="AC99" s="254"/>
      <c r="AD99" s="255"/>
      <c r="AE99" s="254"/>
      <c r="AF99" s="255"/>
      <c r="AG99" s="254"/>
      <c r="AH99" s="255"/>
      <c r="AI99" s="238">
        <v>150</v>
      </c>
      <c r="AJ99" s="238"/>
      <c r="AK99" s="238">
        <f t="shared" si="6"/>
        <v>150</v>
      </c>
    </row>
    <row r="100" spans="1:37" ht="15" customHeight="1">
      <c r="A100" s="262"/>
      <c r="B100" s="313"/>
      <c r="C100" s="280">
        <v>4170</v>
      </c>
      <c r="D100" s="228" t="s">
        <v>272</v>
      </c>
      <c r="E100" s="253"/>
      <c r="F100" s="233"/>
      <c r="G100" s="253"/>
      <c r="H100" s="230"/>
      <c r="I100" s="253"/>
      <c r="J100" s="230"/>
      <c r="K100" s="237"/>
      <c r="L100" s="233"/>
      <c r="M100" s="237"/>
      <c r="N100" s="233"/>
      <c r="O100" s="237"/>
      <c r="P100" s="233"/>
      <c r="Q100" s="237"/>
      <c r="R100" s="233"/>
      <c r="S100" s="237"/>
      <c r="T100" s="233"/>
      <c r="U100" s="237"/>
      <c r="V100" s="233"/>
      <c r="W100" s="237"/>
      <c r="X100" s="233"/>
      <c r="Y100" s="237"/>
      <c r="Z100" s="233"/>
      <c r="AA100" s="254"/>
      <c r="AB100" s="255"/>
      <c r="AC100" s="254"/>
      <c r="AD100" s="255"/>
      <c r="AE100" s="254"/>
      <c r="AF100" s="255"/>
      <c r="AG100" s="254"/>
      <c r="AH100" s="255"/>
      <c r="AI100" s="238"/>
      <c r="AJ100" s="238">
        <v>9000</v>
      </c>
      <c r="AK100" s="238">
        <f t="shared" si="6"/>
        <v>9000</v>
      </c>
    </row>
    <row r="101" spans="1:37" ht="15" customHeight="1">
      <c r="A101" s="262"/>
      <c r="B101" s="259"/>
      <c r="C101" s="280">
        <v>4210</v>
      </c>
      <c r="D101" s="228" t="s">
        <v>273</v>
      </c>
      <c r="E101" s="237">
        <v>1000</v>
      </c>
      <c r="F101" s="230"/>
      <c r="G101" s="237">
        <v>1000</v>
      </c>
      <c r="H101" s="230"/>
      <c r="I101" s="237">
        <v>1000</v>
      </c>
      <c r="J101" s="230"/>
      <c r="K101" s="237">
        <v>1000</v>
      </c>
      <c r="L101" s="230"/>
      <c r="M101" s="237">
        <v>1000</v>
      </c>
      <c r="N101" s="230">
        <v>130</v>
      </c>
      <c r="O101" s="237">
        <v>1130</v>
      </c>
      <c r="P101" s="230"/>
      <c r="Q101" s="237">
        <v>1130</v>
      </c>
      <c r="R101" s="230"/>
      <c r="S101" s="237">
        <v>1130</v>
      </c>
      <c r="T101" s="230"/>
      <c r="U101" s="237">
        <v>1800</v>
      </c>
      <c r="V101" s="233"/>
      <c r="W101" s="237">
        <v>1800</v>
      </c>
      <c r="X101" s="233"/>
      <c r="Y101" s="237">
        <v>1800</v>
      </c>
      <c r="Z101" s="230"/>
      <c r="AA101" s="237">
        <v>1800</v>
      </c>
      <c r="AB101" s="230"/>
      <c r="AC101" s="237">
        <v>1800</v>
      </c>
      <c r="AD101" s="230"/>
      <c r="AE101" s="237">
        <f>AC101+AD101</f>
        <v>1800</v>
      </c>
      <c r="AF101" s="233">
        <v>-716</v>
      </c>
      <c r="AG101" s="237">
        <f>AE101+AF101</f>
        <v>1084</v>
      </c>
      <c r="AH101" s="233"/>
      <c r="AI101" s="238">
        <v>1500</v>
      </c>
      <c r="AJ101" s="238"/>
      <c r="AK101" s="238">
        <f t="shared" si="6"/>
        <v>1500</v>
      </c>
    </row>
    <row r="102" spans="1:37" ht="15" customHeight="1">
      <c r="A102" s="262"/>
      <c r="B102" s="313"/>
      <c r="C102" s="280">
        <v>4300</v>
      </c>
      <c r="D102" s="228" t="s">
        <v>257</v>
      </c>
      <c r="E102" s="237">
        <v>12000</v>
      </c>
      <c r="F102" s="230"/>
      <c r="G102" s="237">
        <v>12000</v>
      </c>
      <c r="H102" s="230"/>
      <c r="I102" s="237">
        <v>12000</v>
      </c>
      <c r="J102" s="230"/>
      <c r="K102" s="237">
        <v>12000</v>
      </c>
      <c r="L102" s="230"/>
      <c r="M102" s="237">
        <v>12000</v>
      </c>
      <c r="N102" s="233">
        <v>7218</v>
      </c>
      <c r="O102" s="237">
        <v>19218</v>
      </c>
      <c r="P102" s="233">
        <v>-3385</v>
      </c>
      <c r="Q102" s="237">
        <v>15833</v>
      </c>
      <c r="R102" s="233"/>
      <c r="S102" s="237">
        <v>15833</v>
      </c>
      <c r="T102" s="230"/>
      <c r="U102" s="237">
        <v>15000</v>
      </c>
      <c r="V102" s="233"/>
      <c r="W102" s="237">
        <v>15000</v>
      </c>
      <c r="X102" s="233"/>
      <c r="Y102" s="237">
        <v>15000</v>
      </c>
      <c r="Z102" s="230"/>
      <c r="AA102" s="237">
        <v>15000</v>
      </c>
      <c r="AB102" s="230"/>
      <c r="AC102" s="237">
        <v>15000</v>
      </c>
      <c r="AD102" s="230"/>
      <c r="AE102" s="237">
        <f>AC102+AD102</f>
        <v>15000</v>
      </c>
      <c r="AF102" s="233">
        <v>270</v>
      </c>
      <c r="AG102" s="237">
        <f>AE102+AF102</f>
        <v>15270</v>
      </c>
      <c r="AH102" s="233"/>
      <c r="AI102" s="238">
        <v>12250</v>
      </c>
      <c r="AJ102" s="238">
        <v>-9000</v>
      </c>
      <c r="AK102" s="238">
        <f t="shared" si="6"/>
        <v>3250</v>
      </c>
    </row>
    <row r="103" spans="1:37" ht="15" customHeight="1">
      <c r="A103" s="262"/>
      <c r="B103" s="342"/>
      <c r="C103" s="280">
        <v>4410</v>
      </c>
      <c r="D103" s="228" t="s">
        <v>300</v>
      </c>
      <c r="E103" s="237">
        <v>500</v>
      </c>
      <c r="F103" s="230"/>
      <c r="G103" s="237">
        <v>500</v>
      </c>
      <c r="H103" s="230"/>
      <c r="I103" s="237">
        <v>500</v>
      </c>
      <c r="J103" s="230"/>
      <c r="K103" s="264">
        <v>500</v>
      </c>
      <c r="L103" s="230"/>
      <c r="M103" s="237">
        <v>500</v>
      </c>
      <c r="N103" s="230">
        <v>356</v>
      </c>
      <c r="O103" s="237">
        <v>856</v>
      </c>
      <c r="P103" s="230"/>
      <c r="Q103" s="237">
        <v>856</v>
      </c>
      <c r="R103" s="230"/>
      <c r="S103" s="237">
        <v>856</v>
      </c>
      <c r="T103" s="230"/>
      <c r="U103" s="237">
        <v>800</v>
      </c>
      <c r="V103" s="233"/>
      <c r="W103" s="237">
        <v>800</v>
      </c>
      <c r="X103" s="233"/>
      <c r="Y103" s="237">
        <v>800</v>
      </c>
      <c r="Z103" s="230"/>
      <c r="AA103" s="237">
        <v>800</v>
      </c>
      <c r="AB103" s="230"/>
      <c r="AC103" s="237">
        <v>800</v>
      </c>
      <c r="AD103" s="230"/>
      <c r="AE103" s="237">
        <f>AC103+AD103</f>
        <v>800</v>
      </c>
      <c r="AF103" s="233">
        <v>101</v>
      </c>
      <c r="AG103" s="237">
        <f>AE103+AF103</f>
        <v>901</v>
      </c>
      <c r="AH103" s="233"/>
      <c r="AI103" s="238">
        <v>950</v>
      </c>
      <c r="AJ103" s="238"/>
      <c r="AK103" s="238">
        <f t="shared" si="6"/>
        <v>950</v>
      </c>
    </row>
    <row r="104" spans="1:37" ht="15" customHeight="1">
      <c r="A104" s="281"/>
      <c r="B104" s="341" t="s">
        <v>314</v>
      </c>
      <c r="C104" s="286"/>
      <c r="D104" s="231"/>
      <c r="E104" s="241">
        <v>13500</v>
      </c>
      <c r="F104" s="240"/>
      <c r="G104" s="241">
        <v>13500</v>
      </c>
      <c r="H104" s="240"/>
      <c r="I104" s="241">
        <v>13500</v>
      </c>
      <c r="J104" s="278"/>
      <c r="K104" s="241">
        <v>13500</v>
      </c>
      <c r="L104" s="240"/>
      <c r="M104" s="242">
        <v>13500</v>
      </c>
      <c r="N104" s="241">
        <v>7704</v>
      </c>
      <c r="O104" s="242">
        <v>21204</v>
      </c>
      <c r="P104" s="241">
        <v>-3385</v>
      </c>
      <c r="Q104" s="242">
        <v>17819</v>
      </c>
      <c r="R104" s="242">
        <v>0</v>
      </c>
      <c r="S104" s="242">
        <v>17819</v>
      </c>
      <c r="T104" s="242"/>
      <c r="U104" s="242">
        <v>17600</v>
      </c>
      <c r="V104" s="241"/>
      <c r="W104" s="242">
        <v>17600</v>
      </c>
      <c r="X104" s="242"/>
      <c r="Y104" s="242">
        <v>17600</v>
      </c>
      <c r="Z104" s="241"/>
      <c r="AA104" s="243">
        <v>17600</v>
      </c>
      <c r="AB104" s="241"/>
      <c r="AC104" s="243">
        <v>17600</v>
      </c>
      <c r="AD104" s="241"/>
      <c r="AE104" s="243">
        <f>SUM(AE101:AE103)</f>
        <v>17600</v>
      </c>
      <c r="AF104" s="243">
        <f>SUM(AF101:AF103)</f>
        <v>-345</v>
      </c>
      <c r="AG104" s="243">
        <f>SUM(AG101:AG103)</f>
        <v>17255</v>
      </c>
      <c r="AH104" s="243"/>
      <c r="AI104" s="246">
        <f>SUM(AI98:AI103)</f>
        <v>16000</v>
      </c>
      <c r="AJ104" s="246">
        <f>SUM(AJ98:AJ103)</f>
        <v>0</v>
      </c>
      <c r="AK104" s="246">
        <f>SUM(AK98:AK103)</f>
        <v>16000</v>
      </c>
    </row>
    <row r="105" spans="1:37" ht="15" customHeight="1">
      <c r="A105" s="281"/>
      <c r="B105" s="343">
        <v>75095</v>
      </c>
      <c r="C105" s="344">
        <v>4300</v>
      </c>
      <c r="D105" s="309" t="s">
        <v>257</v>
      </c>
      <c r="E105" s="239"/>
      <c r="F105" s="240"/>
      <c r="G105" s="241"/>
      <c r="H105" s="240"/>
      <c r="I105" s="241"/>
      <c r="J105" s="278"/>
      <c r="K105" s="241"/>
      <c r="L105" s="240"/>
      <c r="M105" s="242"/>
      <c r="N105" s="241"/>
      <c r="O105" s="242"/>
      <c r="P105" s="241"/>
      <c r="Q105" s="242"/>
      <c r="R105" s="242"/>
      <c r="S105" s="242"/>
      <c r="T105" s="242"/>
      <c r="U105" s="242"/>
      <c r="V105" s="241"/>
      <c r="W105" s="242"/>
      <c r="X105" s="242"/>
      <c r="Y105" s="242"/>
      <c r="Z105" s="241"/>
      <c r="AA105" s="243"/>
      <c r="AB105" s="241"/>
      <c r="AC105" s="243"/>
      <c r="AD105" s="241"/>
      <c r="AE105" s="243"/>
      <c r="AF105" s="243"/>
      <c r="AG105" s="243"/>
      <c r="AH105" s="269"/>
      <c r="AI105" s="256">
        <v>19000</v>
      </c>
      <c r="AJ105" s="256"/>
      <c r="AK105" s="256">
        <f>AI105+AJ105</f>
        <v>19000</v>
      </c>
    </row>
    <row r="106" spans="1:37" ht="15" customHeight="1">
      <c r="A106" s="281"/>
      <c r="B106" s="230" t="s">
        <v>315</v>
      </c>
      <c r="C106" s="258"/>
      <c r="D106" s="313"/>
      <c r="E106" s="328"/>
      <c r="F106" s="307"/>
      <c r="G106" s="288"/>
      <c r="H106" s="307"/>
      <c r="I106" s="288"/>
      <c r="J106" s="231"/>
      <c r="K106" s="288"/>
      <c r="L106" s="307"/>
      <c r="M106" s="232"/>
      <c r="N106" s="288"/>
      <c r="O106" s="232"/>
      <c r="P106" s="288"/>
      <c r="Q106" s="232"/>
      <c r="R106" s="232"/>
      <c r="S106" s="232"/>
      <c r="T106" s="232"/>
      <c r="U106" s="232"/>
      <c r="V106" s="288"/>
      <c r="W106" s="232"/>
      <c r="X106" s="232"/>
      <c r="Y106" s="232"/>
      <c r="Z106" s="288"/>
      <c r="AA106" s="245"/>
      <c r="AB106" s="288"/>
      <c r="AC106" s="245"/>
      <c r="AD106" s="288"/>
      <c r="AE106" s="245"/>
      <c r="AF106" s="245"/>
      <c r="AG106" s="245"/>
      <c r="AH106" s="345"/>
      <c r="AI106" s="346"/>
      <c r="AJ106" s="346"/>
      <c r="AK106" s="346"/>
    </row>
    <row r="107" spans="1:37" ht="15" customHeight="1">
      <c r="A107" s="289"/>
      <c r="B107" s="347" t="s">
        <v>316</v>
      </c>
      <c r="C107" s="329"/>
      <c r="D107" s="330"/>
      <c r="E107" s="348"/>
      <c r="F107" s="349"/>
      <c r="G107" s="350"/>
      <c r="H107" s="349"/>
      <c r="I107" s="350"/>
      <c r="J107" s="351"/>
      <c r="K107" s="350"/>
      <c r="L107" s="349"/>
      <c r="M107" s="352"/>
      <c r="N107" s="350"/>
      <c r="O107" s="352"/>
      <c r="P107" s="350"/>
      <c r="Q107" s="352"/>
      <c r="R107" s="352"/>
      <c r="S107" s="352"/>
      <c r="T107" s="352"/>
      <c r="U107" s="352"/>
      <c r="V107" s="350"/>
      <c r="W107" s="352"/>
      <c r="X107" s="352"/>
      <c r="Y107" s="352"/>
      <c r="Z107" s="350"/>
      <c r="AA107" s="353"/>
      <c r="AB107" s="350"/>
      <c r="AC107" s="353"/>
      <c r="AD107" s="350"/>
      <c r="AE107" s="353"/>
      <c r="AF107" s="353"/>
      <c r="AG107" s="353"/>
      <c r="AH107" s="354"/>
      <c r="AI107" s="355">
        <f>SUM(AI105:AI106)</f>
        <v>19000</v>
      </c>
      <c r="AJ107" s="355"/>
      <c r="AK107" s="355">
        <f>SUM(AK105:AK106)</f>
        <v>19000</v>
      </c>
    </row>
    <row r="108" spans="1:37" ht="15" customHeight="1">
      <c r="A108" s="149" t="s">
        <v>82</v>
      </c>
      <c r="B108" s="150"/>
      <c r="C108" s="150"/>
      <c r="D108" s="858"/>
      <c r="E108" s="350">
        <v>3760316</v>
      </c>
      <c r="F108" s="350">
        <v>170000</v>
      </c>
      <c r="G108" s="350">
        <v>3930316</v>
      </c>
      <c r="H108" s="349"/>
      <c r="I108" s="350">
        <v>3930316</v>
      </c>
      <c r="J108" s="352">
        <v>-6992</v>
      </c>
      <c r="K108" s="350">
        <v>3923324</v>
      </c>
      <c r="L108" s="352">
        <v>-3594</v>
      </c>
      <c r="M108" s="352">
        <v>3919730</v>
      </c>
      <c r="N108" s="350">
        <v>-3746</v>
      </c>
      <c r="O108" s="352">
        <v>3923688</v>
      </c>
      <c r="P108" s="352">
        <v>39968</v>
      </c>
      <c r="Q108" s="352">
        <v>3967250</v>
      </c>
      <c r="R108" s="350">
        <v>13000</v>
      </c>
      <c r="S108" s="352">
        <v>3980250</v>
      </c>
      <c r="T108" s="352">
        <v>1170</v>
      </c>
      <c r="U108" s="352">
        <v>3981432</v>
      </c>
      <c r="V108" s="350"/>
      <c r="W108" s="352">
        <v>3981432</v>
      </c>
      <c r="X108" s="352"/>
      <c r="Y108" s="352">
        <v>3981432</v>
      </c>
      <c r="Z108" s="350">
        <v>72877</v>
      </c>
      <c r="AA108" s="353">
        <v>4054309</v>
      </c>
      <c r="AB108" s="354">
        <v>29424</v>
      </c>
      <c r="AC108" s="353">
        <v>4083733</v>
      </c>
      <c r="AD108" s="354">
        <v>48000</v>
      </c>
      <c r="AE108" s="353">
        <f>AE104+AE97+AE80+AE73</f>
        <v>4124733</v>
      </c>
      <c r="AF108" s="353">
        <f>AF104+AF97+AF80+AF73</f>
        <v>95655</v>
      </c>
      <c r="AG108" s="353">
        <f>AG104+AG97+AG80+AG73</f>
        <v>4179088</v>
      </c>
      <c r="AH108" s="353">
        <f>AH104+AH97+AH80+AH73</f>
        <v>176000</v>
      </c>
      <c r="AI108" s="356">
        <f>SUM(AI73+AI80+AI97+AI104+AI107)</f>
        <v>4930595</v>
      </c>
      <c r="AJ108" s="356">
        <f>SUM(AJ73+AJ80+AJ97+AJ104+AJ107)</f>
        <v>0</v>
      </c>
      <c r="AK108" s="357">
        <f>SUM(AK73+AK80+AK97+AK104+AK107)</f>
        <v>4930595</v>
      </c>
    </row>
    <row r="109" spans="1:37" ht="15" customHeight="1">
      <c r="A109" s="358"/>
      <c r="B109" s="308">
        <v>75411</v>
      </c>
      <c r="C109" s="279">
        <v>3020</v>
      </c>
      <c r="D109" s="309" t="s">
        <v>317</v>
      </c>
      <c r="E109" s="303">
        <v>120000</v>
      </c>
      <c r="F109" s="301">
        <v>79716</v>
      </c>
      <c r="G109" s="301">
        <v>199716</v>
      </c>
      <c r="H109" s="302"/>
      <c r="I109" s="301">
        <v>199716</v>
      </c>
      <c r="J109" s="303">
        <v>-38477</v>
      </c>
      <c r="K109" s="301">
        <v>161239</v>
      </c>
      <c r="L109" s="303">
        <v>27736</v>
      </c>
      <c r="M109" s="301">
        <v>188975</v>
      </c>
      <c r="N109" s="302"/>
      <c r="O109" s="301">
        <v>188975</v>
      </c>
      <c r="P109" s="303">
        <v>10586</v>
      </c>
      <c r="Q109" s="301">
        <v>199561</v>
      </c>
      <c r="R109" s="303">
        <v>2800</v>
      </c>
      <c r="S109" s="301">
        <v>202361</v>
      </c>
      <c r="T109" s="311">
        <v>914</v>
      </c>
      <c r="U109" s="301">
        <v>191000</v>
      </c>
      <c r="V109" s="303">
        <v>-41341</v>
      </c>
      <c r="W109" s="301">
        <v>149659</v>
      </c>
      <c r="X109" s="303"/>
      <c r="Y109" s="301">
        <v>149659</v>
      </c>
      <c r="Z109" s="302"/>
      <c r="AA109" s="301">
        <v>149659</v>
      </c>
      <c r="AB109" s="303">
        <v>60341</v>
      </c>
      <c r="AC109" s="301">
        <v>210000</v>
      </c>
      <c r="AD109" s="301"/>
      <c r="AE109" s="301">
        <f>AC109+AD109</f>
        <v>210000</v>
      </c>
      <c r="AF109" s="305">
        <v>-13154</v>
      </c>
      <c r="AG109" s="301">
        <f>AE109+AF109</f>
        <v>196846</v>
      </c>
      <c r="AH109" s="305">
        <v>27950</v>
      </c>
      <c r="AI109" s="256">
        <v>260000</v>
      </c>
      <c r="AJ109" s="257">
        <v>-258000</v>
      </c>
      <c r="AK109" s="256">
        <f aca="true" t="shared" si="7" ref="AK109:AK129">AI109+AJ109</f>
        <v>2000</v>
      </c>
    </row>
    <row r="110" spans="1:37" ht="15" customHeight="1">
      <c r="A110" s="281"/>
      <c r="B110" s="312"/>
      <c r="C110" s="259">
        <v>3070</v>
      </c>
      <c r="D110" s="313" t="s">
        <v>318</v>
      </c>
      <c r="E110" s="233"/>
      <c r="F110" s="237"/>
      <c r="G110" s="237"/>
      <c r="H110" s="230"/>
      <c r="I110" s="237"/>
      <c r="J110" s="233"/>
      <c r="K110" s="237"/>
      <c r="L110" s="233"/>
      <c r="M110" s="237"/>
      <c r="N110" s="230"/>
      <c r="O110" s="237"/>
      <c r="P110" s="233"/>
      <c r="Q110" s="237"/>
      <c r="R110" s="233"/>
      <c r="S110" s="237"/>
      <c r="T110" s="274"/>
      <c r="U110" s="237"/>
      <c r="V110" s="233"/>
      <c r="W110" s="237"/>
      <c r="X110" s="233"/>
      <c r="Y110" s="237"/>
      <c r="Z110" s="230"/>
      <c r="AA110" s="237"/>
      <c r="AB110" s="233"/>
      <c r="AC110" s="237"/>
      <c r="AD110" s="237"/>
      <c r="AE110" s="237"/>
      <c r="AF110" s="253"/>
      <c r="AG110" s="237"/>
      <c r="AH110" s="253"/>
      <c r="AI110" s="260"/>
      <c r="AJ110" s="261">
        <v>165000</v>
      </c>
      <c r="AK110" s="260">
        <f t="shared" si="7"/>
        <v>165000</v>
      </c>
    </row>
    <row r="111" spans="1:37" ht="15" customHeight="1">
      <c r="A111" s="281"/>
      <c r="B111" s="314" t="s">
        <v>319</v>
      </c>
      <c r="C111" s="259">
        <v>4050</v>
      </c>
      <c r="D111" s="313" t="s">
        <v>320</v>
      </c>
      <c r="E111" s="233">
        <v>1145000</v>
      </c>
      <c r="F111" s="237">
        <v>11424</v>
      </c>
      <c r="G111" s="237">
        <v>1156424</v>
      </c>
      <c r="H111" s="233">
        <v>-10000</v>
      </c>
      <c r="I111" s="237">
        <v>1146424</v>
      </c>
      <c r="J111" s="233">
        <v>141120</v>
      </c>
      <c r="K111" s="237">
        <v>1287544</v>
      </c>
      <c r="L111" s="233">
        <v>-22914</v>
      </c>
      <c r="M111" s="237">
        <v>1264630</v>
      </c>
      <c r="N111" s="230"/>
      <c r="O111" s="237">
        <v>1264630</v>
      </c>
      <c r="P111" s="233">
        <v>-1851</v>
      </c>
      <c r="Q111" s="237">
        <v>1262779</v>
      </c>
      <c r="R111" s="233">
        <v>-8453</v>
      </c>
      <c r="S111" s="237">
        <v>1254326</v>
      </c>
      <c r="T111" s="253">
        <v>3183</v>
      </c>
      <c r="U111" s="237">
        <v>1281000</v>
      </c>
      <c r="V111" s="233"/>
      <c r="W111" s="237">
        <v>1281000</v>
      </c>
      <c r="X111" s="233"/>
      <c r="Y111" s="237">
        <v>1281000</v>
      </c>
      <c r="Z111" s="230"/>
      <c r="AA111" s="237">
        <v>1281000</v>
      </c>
      <c r="AB111" s="233">
        <v>11042</v>
      </c>
      <c r="AC111" s="237">
        <v>1292042</v>
      </c>
      <c r="AD111" s="237"/>
      <c r="AE111" s="237">
        <f>AC111+AD111</f>
        <v>1292042</v>
      </c>
      <c r="AF111" s="253"/>
      <c r="AG111" s="237">
        <f>AE111+AF111</f>
        <v>1292042</v>
      </c>
      <c r="AH111" s="253"/>
      <c r="AI111" s="260">
        <v>1420736</v>
      </c>
      <c r="AJ111" s="261">
        <v>-2216</v>
      </c>
      <c r="AK111" s="260">
        <f t="shared" si="7"/>
        <v>1418520</v>
      </c>
    </row>
    <row r="112" spans="1:37" ht="15" customHeight="1">
      <c r="A112" s="281"/>
      <c r="B112" s="314" t="s">
        <v>89</v>
      </c>
      <c r="C112" s="259">
        <v>4060</v>
      </c>
      <c r="D112" s="313" t="s">
        <v>321</v>
      </c>
      <c r="E112" s="340">
        <v>25000</v>
      </c>
      <c r="F112" s="264">
        <v>2665</v>
      </c>
      <c r="G112" s="264">
        <v>27665</v>
      </c>
      <c r="H112" s="340">
        <v>-17550</v>
      </c>
      <c r="I112" s="264">
        <v>10115</v>
      </c>
      <c r="J112" s="335"/>
      <c r="K112" s="237">
        <v>10115</v>
      </c>
      <c r="L112" s="230">
        <v>-322</v>
      </c>
      <c r="M112" s="237">
        <v>9793</v>
      </c>
      <c r="N112" s="230"/>
      <c r="O112" s="237">
        <v>9793</v>
      </c>
      <c r="P112" s="230"/>
      <c r="Q112" s="237">
        <v>9793</v>
      </c>
      <c r="R112" s="230"/>
      <c r="S112" s="237">
        <v>9793</v>
      </c>
      <c r="T112" s="274"/>
      <c r="U112" s="237">
        <v>9800</v>
      </c>
      <c r="V112" s="233">
        <v>240</v>
      </c>
      <c r="W112" s="237">
        <v>10040</v>
      </c>
      <c r="X112" s="233"/>
      <c r="Y112" s="237">
        <v>10040</v>
      </c>
      <c r="Z112" s="230"/>
      <c r="AA112" s="237">
        <v>10040</v>
      </c>
      <c r="AB112" s="233">
        <v>17498</v>
      </c>
      <c r="AC112" s="237">
        <v>27538</v>
      </c>
      <c r="AD112" s="237"/>
      <c r="AE112" s="237">
        <f>AC112+AD112</f>
        <v>27538</v>
      </c>
      <c r="AF112" s="253">
        <v>-454</v>
      </c>
      <c r="AG112" s="237">
        <f>AE112+AF112</f>
        <v>27084</v>
      </c>
      <c r="AH112" s="253"/>
      <c r="AI112" s="260">
        <v>5994</v>
      </c>
      <c r="AJ112" s="261">
        <v>3304</v>
      </c>
      <c r="AK112" s="260">
        <f t="shared" si="7"/>
        <v>9298</v>
      </c>
    </row>
    <row r="113" spans="1:37" ht="15" customHeight="1">
      <c r="A113" s="281"/>
      <c r="B113" s="314"/>
      <c r="C113" s="259">
        <v>4070</v>
      </c>
      <c r="D113" s="313" t="s">
        <v>322</v>
      </c>
      <c r="E113" s="233">
        <v>84000</v>
      </c>
      <c r="F113" s="233">
        <v>11647</v>
      </c>
      <c r="G113" s="233">
        <v>95647</v>
      </c>
      <c r="H113" s="233">
        <v>-8042</v>
      </c>
      <c r="I113" s="232">
        <v>87605</v>
      </c>
      <c r="J113" s="307"/>
      <c r="K113" s="237">
        <v>87605</v>
      </c>
      <c r="L113" s="230"/>
      <c r="M113" s="232">
        <v>87605</v>
      </c>
      <c r="N113" s="307"/>
      <c r="O113" s="237">
        <v>87605</v>
      </c>
      <c r="P113" s="230"/>
      <c r="Q113" s="237">
        <v>87605</v>
      </c>
      <c r="R113" s="230"/>
      <c r="S113" s="237">
        <v>87605</v>
      </c>
      <c r="T113" s="274"/>
      <c r="U113" s="237">
        <v>97600</v>
      </c>
      <c r="V113" s="233">
        <v>3399</v>
      </c>
      <c r="W113" s="237">
        <v>100999</v>
      </c>
      <c r="X113" s="233"/>
      <c r="Y113" s="237">
        <v>100999</v>
      </c>
      <c r="Z113" s="230"/>
      <c r="AA113" s="237">
        <v>100999</v>
      </c>
      <c r="AB113" s="233">
        <v>7737</v>
      </c>
      <c r="AC113" s="237">
        <v>108736</v>
      </c>
      <c r="AD113" s="237"/>
      <c r="AE113" s="237">
        <f>AC113+AD113</f>
        <v>108736</v>
      </c>
      <c r="AF113" s="253">
        <v>-7068</v>
      </c>
      <c r="AG113" s="237">
        <f>AE113+AF113</f>
        <v>101668</v>
      </c>
      <c r="AH113" s="253"/>
      <c r="AI113" s="260">
        <v>121967</v>
      </c>
      <c r="AJ113" s="261"/>
      <c r="AK113" s="260">
        <f t="shared" si="7"/>
        <v>121967</v>
      </c>
    </row>
    <row r="114" spans="1:37" ht="15" customHeight="1">
      <c r="A114" s="281"/>
      <c r="B114" s="314"/>
      <c r="C114" s="259">
        <v>4080</v>
      </c>
      <c r="D114" s="313" t="s">
        <v>323</v>
      </c>
      <c r="E114" s="233"/>
      <c r="F114" s="233"/>
      <c r="G114" s="233"/>
      <c r="H114" s="233"/>
      <c r="I114" s="237"/>
      <c r="J114" s="274"/>
      <c r="K114" s="237"/>
      <c r="L114" s="230"/>
      <c r="M114" s="237"/>
      <c r="N114" s="274"/>
      <c r="O114" s="237"/>
      <c r="P114" s="230"/>
      <c r="Q114" s="237"/>
      <c r="R114" s="230"/>
      <c r="S114" s="237"/>
      <c r="T114" s="274"/>
      <c r="U114" s="237"/>
      <c r="V114" s="233"/>
      <c r="W114" s="237"/>
      <c r="X114" s="233"/>
      <c r="Y114" s="237"/>
      <c r="Z114" s="230"/>
      <c r="AA114" s="237"/>
      <c r="AB114" s="233"/>
      <c r="AC114" s="237"/>
      <c r="AD114" s="237"/>
      <c r="AE114" s="237"/>
      <c r="AF114" s="253"/>
      <c r="AG114" s="237"/>
      <c r="AH114" s="253"/>
      <c r="AI114" s="260">
        <v>13290</v>
      </c>
      <c r="AJ114" s="261">
        <v>19500</v>
      </c>
      <c r="AK114" s="260">
        <f t="shared" si="7"/>
        <v>32790</v>
      </c>
    </row>
    <row r="115" spans="1:37" ht="15" customHeight="1">
      <c r="A115" s="281"/>
      <c r="B115" s="314"/>
      <c r="C115" s="259">
        <v>4110</v>
      </c>
      <c r="D115" s="313" t="s">
        <v>270</v>
      </c>
      <c r="E115" s="233">
        <v>25000</v>
      </c>
      <c r="F115" s="233">
        <v>1416</v>
      </c>
      <c r="G115" s="233">
        <v>26416</v>
      </c>
      <c r="H115" s="230"/>
      <c r="I115" s="237">
        <v>26416</v>
      </c>
      <c r="J115" s="253">
        <v>6925</v>
      </c>
      <c r="K115" s="237">
        <v>33341</v>
      </c>
      <c r="L115" s="233">
        <v>-2652</v>
      </c>
      <c r="M115" s="237">
        <v>30689</v>
      </c>
      <c r="N115" s="274"/>
      <c r="O115" s="237">
        <v>30689</v>
      </c>
      <c r="P115" s="233">
        <v>-1904</v>
      </c>
      <c r="Q115" s="237">
        <v>28785</v>
      </c>
      <c r="R115" s="230">
        <v>350</v>
      </c>
      <c r="S115" s="237">
        <v>29135</v>
      </c>
      <c r="T115" s="253">
        <v>1046</v>
      </c>
      <c r="U115" s="237">
        <v>25000</v>
      </c>
      <c r="V115" s="233">
        <v>5847</v>
      </c>
      <c r="W115" s="237">
        <v>30847</v>
      </c>
      <c r="X115" s="233"/>
      <c r="Y115" s="237">
        <v>30847</v>
      </c>
      <c r="Z115" s="230"/>
      <c r="AA115" s="237">
        <v>30847</v>
      </c>
      <c r="AB115" s="233">
        <v>21041</v>
      </c>
      <c r="AC115" s="237">
        <v>51888</v>
      </c>
      <c r="AD115" s="237"/>
      <c r="AE115" s="237">
        <f>AC115+AD115</f>
        <v>51888</v>
      </c>
      <c r="AF115" s="253"/>
      <c r="AG115" s="237">
        <f>AE115+AF115</f>
        <v>51888</v>
      </c>
      <c r="AH115" s="253"/>
      <c r="AI115" s="260">
        <v>753</v>
      </c>
      <c r="AJ115" s="261">
        <v>1747</v>
      </c>
      <c r="AK115" s="260">
        <f t="shared" si="7"/>
        <v>2500</v>
      </c>
    </row>
    <row r="116" spans="1:37" ht="15" customHeight="1">
      <c r="A116" s="281"/>
      <c r="B116" s="314"/>
      <c r="C116" s="259">
        <v>4170</v>
      </c>
      <c r="D116" s="313" t="s">
        <v>272</v>
      </c>
      <c r="E116" s="233"/>
      <c r="F116" s="233"/>
      <c r="G116" s="233"/>
      <c r="H116" s="230"/>
      <c r="I116" s="237"/>
      <c r="J116" s="253"/>
      <c r="K116" s="237"/>
      <c r="L116" s="233"/>
      <c r="M116" s="237"/>
      <c r="N116" s="274"/>
      <c r="O116" s="237"/>
      <c r="P116" s="233"/>
      <c r="Q116" s="237"/>
      <c r="R116" s="230"/>
      <c r="S116" s="237"/>
      <c r="T116" s="253"/>
      <c r="U116" s="237"/>
      <c r="V116" s="233"/>
      <c r="W116" s="237"/>
      <c r="X116" s="233"/>
      <c r="Y116" s="237"/>
      <c r="Z116" s="230"/>
      <c r="AA116" s="237"/>
      <c r="AB116" s="233"/>
      <c r="AC116" s="237"/>
      <c r="AD116" s="237"/>
      <c r="AE116" s="237"/>
      <c r="AF116" s="253"/>
      <c r="AG116" s="237"/>
      <c r="AH116" s="253"/>
      <c r="AI116" s="260"/>
      <c r="AJ116" s="261">
        <v>8000</v>
      </c>
      <c r="AK116" s="260">
        <f t="shared" si="7"/>
        <v>8000</v>
      </c>
    </row>
    <row r="117" spans="1:37" ht="15" customHeight="1">
      <c r="A117" s="281"/>
      <c r="B117" s="314"/>
      <c r="C117" s="259">
        <v>4180</v>
      </c>
      <c r="D117" s="313" t="s">
        <v>324</v>
      </c>
      <c r="E117" s="233"/>
      <c r="F117" s="233"/>
      <c r="G117" s="233"/>
      <c r="H117" s="230"/>
      <c r="I117" s="237"/>
      <c r="J117" s="253"/>
      <c r="K117" s="237"/>
      <c r="L117" s="233"/>
      <c r="M117" s="237"/>
      <c r="N117" s="274"/>
      <c r="O117" s="237"/>
      <c r="P117" s="233"/>
      <c r="Q117" s="237"/>
      <c r="R117" s="230"/>
      <c r="S117" s="237"/>
      <c r="T117" s="253"/>
      <c r="U117" s="237"/>
      <c r="V117" s="233"/>
      <c r="W117" s="237"/>
      <c r="X117" s="233"/>
      <c r="Y117" s="237"/>
      <c r="Z117" s="230"/>
      <c r="AA117" s="237"/>
      <c r="AB117" s="233"/>
      <c r="AC117" s="237"/>
      <c r="AD117" s="237"/>
      <c r="AE117" s="237"/>
      <c r="AF117" s="253"/>
      <c r="AG117" s="237"/>
      <c r="AH117" s="253"/>
      <c r="AI117" s="260"/>
      <c r="AJ117" s="261">
        <v>90000</v>
      </c>
      <c r="AK117" s="260">
        <f t="shared" si="7"/>
        <v>90000</v>
      </c>
    </row>
    <row r="118" spans="1:37" ht="15" customHeight="1">
      <c r="A118" s="281"/>
      <c r="B118" s="314"/>
      <c r="C118" s="359">
        <v>4210</v>
      </c>
      <c r="D118" s="360" t="s">
        <v>273</v>
      </c>
      <c r="E118" s="361">
        <v>116714</v>
      </c>
      <c r="F118" s="362">
        <v>-96064</v>
      </c>
      <c r="G118" s="362">
        <v>20650</v>
      </c>
      <c r="H118" s="361">
        <v>52339</v>
      </c>
      <c r="I118" s="362">
        <v>72989</v>
      </c>
      <c r="J118" s="363">
        <v>14437</v>
      </c>
      <c r="K118" s="362">
        <v>87426</v>
      </c>
      <c r="L118" s="364"/>
      <c r="M118" s="362">
        <v>87426</v>
      </c>
      <c r="N118" s="365"/>
      <c r="O118" s="362">
        <v>87426</v>
      </c>
      <c r="P118" s="361">
        <v>-2000</v>
      </c>
      <c r="Q118" s="362">
        <v>85426</v>
      </c>
      <c r="R118" s="361">
        <v>36000</v>
      </c>
      <c r="S118" s="362">
        <v>121426</v>
      </c>
      <c r="T118" s="363">
        <v>14343</v>
      </c>
      <c r="U118" s="362">
        <v>78000</v>
      </c>
      <c r="V118" s="361">
        <v>22000</v>
      </c>
      <c r="W118" s="362">
        <v>100000</v>
      </c>
      <c r="X118" s="361"/>
      <c r="Y118" s="362">
        <v>100000</v>
      </c>
      <c r="Z118" s="364"/>
      <c r="AA118" s="366">
        <v>100000</v>
      </c>
      <c r="AB118" s="367" t="s">
        <v>325</v>
      </c>
      <c r="AC118" s="362">
        <v>50012</v>
      </c>
      <c r="AD118" s="368"/>
      <c r="AE118" s="362">
        <f>AC118+AD118</f>
        <v>50012</v>
      </c>
      <c r="AF118" s="369">
        <v>48350</v>
      </c>
      <c r="AG118" s="362">
        <f>AE118+AF118</f>
        <v>98362</v>
      </c>
      <c r="AH118" s="369" t="s">
        <v>326</v>
      </c>
      <c r="AI118" s="260">
        <v>123939</v>
      </c>
      <c r="AJ118" s="261">
        <v>-9247</v>
      </c>
      <c r="AK118" s="260">
        <f t="shared" si="7"/>
        <v>114692</v>
      </c>
    </row>
    <row r="119" spans="1:37" ht="15" customHeight="1">
      <c r="A119" s="281"/>
      <c r="B119" s="314"/>
      <c r="C119" s="359">
        <v>4220</v>
      </c>
      <c r="D119" s="360" t="s">
        <v>327</v>
      </c>
      <c r="E119" s="370"/>
      <c r="F119" s="371"/>
      <c r="G119" s="371"/>
      <c r="H119" s="370"/>
      <c r="I119" s="371"/>
      <c r="J119" s="372"/>
      <c r="K119" s="371"/>
      <c r="L119" s="373"/>
      <c r="M119" s="371"/>
      <c r="N119" s="374"/>
      <c r="O119" s="371"/>
      <c r="P119" s="370"/>
      <c r="Q119" s="371"/>
      <c r="R119" s="370"/>
      <c r="S119" s="371"/>
      <c r="T119" s="372"/>
      <c r="U119" s="371"/>
      <c r="V119" s="370"/>
      <c r="W119" s="371"/>
      <c r="X119" s="370"/>
      <c r="Y119" s="371"/>
      <c r="Z119" s="373"/>
      <c r="AA119" s="371"/>
      <c r="AB119" s="375"/>
      <c r="AC119" s="371"/>
      <c r="AD119" s="376"/>
      <c r="AE119" s="371"/>
      <c r="AF119" s="377"/>
      <c r="AG119" s="371"/>
      <c r="AH119" s="377"/>
      <c r="AI119" s="260">
        <v>2096</v>
      </c>
      <c r="AJ119" s="261"/>
      <c r="AK119" s="260">
        <f t="shared" si="7"/>
        <v>2096</v>
      </c>
    </row>
    <row r="120" spans="1:37" ht="15" customHeight="1">
      <c r="A120" s="281"/>
      <c r="B120" s="314"/>
      <c r="C120" s="359">
        <v>4230</v>
      </c>
      <c r="D120" s="360" t="s">
        <v>328</v>
      </c>
      <c r="E120" s="370"/>
      <c r="F120" s="371"/>
      <c r="G120" s="371"/>
      <c r="H120" s="370"/>
      <c r="I120" s="371"/>
      <c r="J120" s="372"/>
      <c r="K120" s="371"/>
      <c r="L120" s="373"/>
      <c r="M120" s="371"/>
      <c r="N120" s="374"/>
      <c r="O120" s="371"/>
      <c r="P120" s="370"/>
      <c r="Q120" s="371"/>
      <c r="R120" s="370"/>
      <c r="S120" s="371"/>
      <c r="T120" s="372"/>
      <c r="U120" s="371"/>
      <c r="V120" s="370"/>
      <c r="W120" s="371"/>
      <c r="X120" s="370"/>
      <c r="Y120" s="371"/>
      <c r="Z120" s="373"/>
      <c r="AA120" s="371"/>
      <c r="AB120" s="375"/>
      <c r="AC120" s="371"/>
      <c r="AD120" s="376"/>
      <c r="AE120" s="371"/>
      <c r="AF120" s="377"/>
      <c r="AG120" s="371"/>
      <c r="AH120" s="377"/>
      <c r="AI120" s="260"/>
      <c r="AJ120" s="261">
        <v>1500</v>
      </c>
      <c r="AK120" s="260">
        <f t="shared" si="7"/>
        <v>1500</v>
      </c>
    </row>
    <row r="121" spans="1:37" ht="15" customHeight="1">
      <c r="A121" s="281"/>
      <c r="B121" s="314"/>
      <c r="C121" s="359">
        <v>4250</v>
      </c>
      <c r="D121" s="360" t="s">
        <v>329</v>
      </c>
      <c r="E121" s="370"/>
      <c r="F121" s="371"/>
      <c r="G121" s="371"/>
      <c r="H121" s="370"/>
      <c r="I121" s="371"/>
      <c r="J121" s="372"/>
      <c r="K121" s="371"/>
      <c r="L121" s="373"/>
      <c r="M121" s="371"/>
      <c r="N121" s="374"/>
      <c r="O121" s="371"/>
      <c r="P121" s="370"/>
      <c r="Q121" s="371"/>
      <c r="R121" s="370"/>
      <c r="S121" s="371"/>
      <c r="T121" s="372"/>
      <c r="U121" s="371"/>
      <c r="V121" s="370"/>
      <c r="W121" s="371"/>
      <c r="X121" s="370"/>
      <c r="Y121" s="371"/>
      <c r="Z121" s="373"/>
      <c r="AA121" s="371"/>
      <c r="AB121" s="375"/>
      <c r="AC121" s="371"/>
      <c r="AD121" s="376"/>
      <c r="AE121" s="371"/>
      <c r="AF121" s="377"/>
      <c r="AG121" s="371"/>
      <c r="AH121" s="377"/>
      <c r="AI121" s="260"/>
      <c r="AJ121" s="261">
        <v>1000</v>
      </c>
      <c r="AK121" s="260">
        <f t="shared" si="7"/>
        <v>1000</v>
      </c>
    </row>
    <row r="122" spans="1:37" ht="15" customHeight="1">
      <c r="A122" s="281"/>
      <c r="B122" s="314"/>
      <c r="C122" s="259">
        <v>4260</v>
      </c>
      <c r="D122" s="313" t="s">
        <v>274</v>
      </c>
      <c r="E122" s="378">
        <v>15400</v>
      </c>
      <c r="F122" s="323">
        <v>1600</v>
      </c>
      <c r="G122" s="323">
        <v>17000</v>
      </c>
      <c r="H122" s="322"/>
      <c r="I122" s="323">
        <v>17000</v>
      </c>
      <c r="J122" s="324">
        <v>13817</v>
      </c>
      <c r="K122" s="323">
        <v>30817</v>
      </c>
      <c r="L122" s="322"/>
      <c r="M122" s="323">
        <v>30817</v>
      </c>
      <c r="N122" s="325"/>
      <c r="O122" s="323">
        <v>30817</v>
      </c>
      <c r="P122" s="378">
        <v>-4440</v>
      </c>
      <c r="Q122" s="301">
        <v>26377</v>
      </c>
      <c r="R122" s="303">
        <v>1000</v>
      </c>
      <c r="S122" s="301">
        <v>27377</v>
      </c>
      <c r="T122" s="305">
        <v>-5616</v>
      </c>
      <c r="U122" s="301">
        <v>28142</v>
      </c>
      <c r="V122" s="303">
        <v>-3142</v>
      </c>
      <c r="W122" s="301">
        <v>25000</v>
      </c>
      <c r="X122" s="303"/>
      <c r="Y122" s="301">
        <v>25000</v>
      </c>
      <c r="Z122" s="302"/>
      <c r="AA122" s="301">
        <v>25000</v>
      </c>
      <c r="AB122" s="302"/>
      <c r="AC122" s="301">
        <v>25000</v>
      </c>
      <c r="AD122" s="300"/>
      <c r="AE122" s="301">
        <f>AC122+AD122</f>
        <v>25000</v>
      </c>
      <c r="AF122" s="305">
        <v>2700</v>
      </c>
      <c r="AG122" s="301">
        <f>AE122+AF122</f>
        <v>27700</v>
      </c>
      <c r="AH122" s="305">
        <v>-4638</v>
      </c>
      <c r="AI122" s="260">
        <v>26862</v>
      </c>
      <c r="AJ122" s="261"/>
      <c r="AK122" s="260">
        <f t="shared" si="7"/>
        <v>26862</v>
      </c>
    </row>
    <row r="123" spans="1:37" ht="15" customHeight="1">
      <c r="A123" s="281"/>
      <c r="B123" s="314"/>
      <c r="C123" s="259">
        <v>4270</v>
      </c>
      <c r="D123" s="313" t="s">
        <v>275</v>
      </c>
      <c r="E123" s="239">
        <v>43000</v>
      </c>
      <c r="F123" s="242">
        <v>-37092</v>
      </c>
      <c r="G123" s="242">
        <v>5908</v>
      </c>
      <c r="H123" s="239">
        <v>3500</v>
      </c>
      <c r="I123" s="242">
        <v>9408</v>
      </c>
      <c r="J123" s="240"/>
      <c r="K123" s="242">
        <v>9408</v>
      </c>
      <c r="L123" s="379"/>
      <c r="M123" s="242">
        <v>9408</v>
      </c>
      <c r="N123" s="240"/>
      <c r="O123" s="242">
        <v>9408</v>
      </c>
      <c r="P123" s="239">
        <v>3772</v>
      </c>
      <c r="Q123" s="264">
        <v>13180</v>
      </c>
      <c r="R123" s="340">
        <v>8400</v>
      </c>
      <c r="S123" s="237">
        <v>21580</v>
      </c>
      <c r="T123" s="253">
        <v>-3853</v>
      </c>
      <c r="U123" s="237">
        <v>10000</v>
      </c>
      <c r="V123" s="233">
        <v>-4500</v>
      </c>
      <c r="W123" s="237">
        <v>5500</v>
      </c>
      <c r="X123" s="233"/>
      <c r="Y123" s="237">
        <v>5500</v>
      </c>
      <c r="Z123" s="230"/>
      <c r="AA123" s="237">
        <v>5500</v>
      </c>
      <c r="AB123" s="233">
        <v>6500</v>
      </c>
      <c r="AC123" s="237">
        <v>12000</v>
      </c>
      <c r="AD123" s="237"/>
      <c r="AE123" s="237">
        <f>AC123+AD123</f>
        <v>12000</v>
      </c>
      <c r="AF123" s="253">
        <v>3500</v>
      </c>
      <c r="AG123" s="237">
        <f>AE123+AF123</f>
        <v>15500</v>
      </c>
      <c r="AH123" s="253">
        <v>-334</v>
      </c>
      <c r="AI123" s="260">
        <v>15058</v>
      </c>
      <c r="AJ123" s="261"/>
      <c r="AK123" s="260">
        <f t="shared" si="7"/>
        <v>15058</v>
      </c>
    </row>
    <row r="124" spans="1:37" ht="15" customHeight="1">
      <c r="A124" s="281"/>
      <c r="B124" s="314"/>
      <c r="C124" s="259">
        <v>4280</v>
      </c>
      <c r="D124" s="313" t="s">
        <v>311</v>
      </c>
      <c r="E124" s="328"/>
      <c r="F124" s="232"/>
      <c r="G124" s="232"/>
      <c r="H124" s="328"/>
      <c r="I124" s="232"/>
      <c r="J124" s="307"/>
      <c r="K124" s="232"/>
      <c r="L124" s="327"/>
      <c r="M124" s="232"/>
      <c r="N124" s="307"/>
      <c r="O124" s="232"/>
      <c r="P124" s="328"/>
      <c r="Q124" s="237"/>
      <c r="R124" s="233"/>
      <c r="S124" s="237"/>
      <c r="T124" s="253"/>
      <c r="U124" s="237"/>
      <c r="V124" s="233"/>
      <c r="W124" s="237"/>
      <c r="X124" s="233"/>
      <c r="Y124" s="237"/>
      <c r="Z124" s="230"/>
      <c r="AA124" s="237"/>
      <c r="AB124" s="233"/>
      <c r="AC124" s="237"/>
      <c r="AD124" s="237"/>
      <c r="AE124" s="237"/>
      <c r="AF124" s="253"/>
      <c r="AG124" s="237"/>
      <c r="AH124" s="253"/>
      <c r="AI124" s="260">
        <v>8224</v>
      </c>
      <c r="AJ124" s="261"/>
      <c r="AK124" s="260">
        <f t="shared" si="7"/>
        <v>8224</v>
      </c>
    </row>
    <row r="125" spans="1:37" ht="15" customHeight="1">
      <c r="A125" s="281"/>
      <c r="B125" s="314"/>
      <c r="C125" s="259">
        <v>4300</v>
      </c>
      <c r="D125" s="313" t="s">
        <v>257</v>
      </c>
      <c r="E125" s="328">
        <v>23000</v>
      </c>
      <c r="F125" s="232">
        <v>1350</v>
      </c>
      <c r="G125" s="232">
        <v>24350</v>
      </c>
      <c r="H125" s="327"/>
      <c r="I125" s="232">
        <v>24350</v>
      </c>
      <c r="J125" s="288">
        <v>34184</v>
      </c>
      <c r="K125" s="232">
        <v>58534</v>
      </c>
      <c r="L125" s="328">
        <v>-3100</v>
      </c>
      <c r="M125" s="232">
        <v>55434</v>
      </c>
      <c r="N125" s="307"/>
      <c r="O125" s="232">
        <v>55434</v>
      </c>
      <c r="P125" s="328">
        <v>-2820</v>
      </c>
      <c r="Q125" s="232">
        <v>52614</v>
      </c>
      <c r="R125" s="328">
        <v>8303</v>
      </c>
      <c r="S125" s="237">
        <v>60917</v>
      </c>
      <c r="T125" s="253">
        <v>-9513</v>
      </c>
      <c r="U125" s="237">
        <v>45000</v>
      </c>
      <c r="V125" s="233"/>
      <c r="W125" s="237">
        <v>45000</v>
      </c>
      <c r="X125" s="233"/>
      <c r="Y125" s="237">
        <v>45000</v>
      </c>
      <c r="Z125" s="230"/>
      <c r="AA125" s="237">
        <v>45000</v>
      </c>
      <c r="AB125" s="233">
        <v>8000</v>
      </c>
      <c r="AC125" s="237">
        <v>53000</v>
      </c>
      <c r="AD125" s="237"/>
      <c r="AE125" s="237">
        <f>AC125+AD125</f>
        <v>53000</v>
      </c>
      <c r="AF125" s="253">
        <v>2350</v>
      </c>
      <c r="AG125" s="237">
        <f>AE125+AF125</f>
        <v>55350</v>
      </c>
      <c r="AH125" s="253">
        <v>8055</v>
      </c>
      <c r="AI125" s="260">
        <v>29024</v>
      </c>
      <c r="AJ125" s="261"/>
      <c r="AK125" s="260">
        <f t="shared" si="7"/>
        <v>29024</v>
      </c>
    </row>
    <row r="126" spans="1:37" ht="15" customHeight="1">
      <c r="A126" s="281"/>
      <c r="B126" s="314"/>
      <c r="C126" s="259">
        <v>4410</v>
      </c>
      <c r="D126" s="313" t="s">
        <v>300</v>
      </c>
      <c r="E126" s="233">
        <v>2700</v>
      </c>
      <c r="F126" s="228">
        <v>-700</v>
      </c>
      <c r="G126" s="237">
        <v>2000</v>
      </c>
      <c r="H126" s="233">
        <v>-1000</v>
      </c>
      <c r="I126" s="237">
        <v>1000</v>
      </c>
      <c r="J126" s="253">
        <v>6049</v>
      </c>
      <c r="K126" s="237">
        <v>7049</v>
      </c>
      <c r="L126" s="230"/>
      <c r="M126" s="237">
        <v>7049</v>
      </c>
      <c r="N126" s="274"/>
      <c r="O126" s="237">
        <v>7049</v>
      </c>
      <c r="P126" s="230"/>
      <c r="Q126" s="237">
        <v>7049</v>
      </c>
      <c r="R126" s="230"/>
      <c r="S126" s="237">
        <v>7049</v>
      </c>
      <c r="T126" s="274">
        <v>-311</v>
      </c>
      <c r="U126" s="237">
        <v>7100</v>
      </c>
      <c r="V126" s="233">
        <v>-3089</v>
      </c>
      <c r="W126" s="237">
        <v>4011</v>
      </c>
      <c r="X126" s="233"/>
      <c r="Y126" s="237">
        <v>4011</v>
      </c>
      <c r="Z126" s="230"/>
      <c r="AA126" s="237">
        <v>4011</v>
      </c>
      <c r="AB126" s="233">
        <v>2004</v>
      </c>
      <c r="AC126" s="237">
        <v>6015</v>
      </c>
      <c r="AD126" s="237"/>
      <c r="AE126" s="237">
        <f>AC126+AD126</f>
        <v>6015</v>
      </c>
      <c r="AF126" s="253">
        <v>-5000</v>
      </c>
      <c r="AG126" s="237">
        <f>AE126+AF126</f>
        <v>1015</v>
      </c>
      <c r="AH126" s="253">
        <v>-658</v>
      </c>
      <c r="AI126" s="260">
        <v>697</v>
      </c>
      <c r="AJ126" s="261"/>
      <c r="AK126" s="260">
        <f t="shared" si="7"/>
        <v>697</v>
      </c>
    </row>
    <row r="127" spans="1:37" ht="15" customHeight="1">
      <c r="A127" s="281"/>
      <c r="B127" s="314"/>
      <c r="C127" s="259">
        <v>4430</v>
      </c>
      <c r="D127" s="313" t="s">
        <v>279</v>
      </c>
      <c r="E127" s="233"/>
      <c r="F127" s="237"/>
      <c r="G127" s="237"/>
      <c r="H127" s="230"/>
      <c r="I127" s="237"/>
      <c r="J127" s="274"/>
      <c r="K127" s="237">
        <v>0</v>
      </c>
      <c r="L127" s="233">
        <v>3100</v>
      </c>
      <c r="M127" s="237">
        <v>3100</v>
      </c>
      <c r="N127" s="274"/>
      <c r="O127" s="237">
        <v>3100</v>
      </c>
      <c r="P127" s="233">
        <v>1244</v>
      </c>
      <c r="Q127" s="237">
        <v>4344</v>
      </c>
      <c r="R127" s="230"/>
      <c r="S127" s="237">
        <v>4344</v>
      </c>
      <c r="T127" s="274">
        <v>-55</v>
      </c>
      <c r="U127" s="237">
        <v>3000</v>
      </c>
      <c r="V127" s="233">
        <v>-500</v>
      </c>
      <c r="W127" s="237">
        <v>2500</v>
      </c>
      <c r="X127" s="233"/>
      <c r="Y127" s="237">
        <v>2500</v>
      </c>
      <c r="Z127" s="230"/>
      <c r="AA127" s="237">
        <v>2500</v>
      </c>
      <c r="AB127" s="233">
        <v>4800</v>
      </c>
      <c r="AC127" s="237">
        <v>7300</v>
      </c>
      <c r="AD127" s="237"/>
      <c r="AE127" s="237">
        <f>AC127+AD127</f>
        <v>7300</v>
      </c>
      <c r="AF127" s="253">
        <v>-4164</v>
      </c>
      <c r="AG127" s="237">
        <f>AE127+AF127</f>
        <v>3136</v>
      </c>
      <c r="AH127" s="253">
        <v>725</v>
      </c>
      <c r="AI127" s="260">
        <v>1988</v>
      </c>
      <c r="AJ127" s="261"/>
      <c r="AK127" s="260">
        <f t="shared" si="7"/>
        <v>1988</v>
      </c>
    </row>
    <row r="128" spans="1:37" ht="15" customHeight="1">
      <c r="A128" s="281"/>
      <c r="B128" s="314"/>
      <c r="C128" s="259">
        <v>4510</v>
      </c>
      <c r="D128" s="313" t="s">
        <v>330</v>
      </c>
      <c r="E128" s="233"/>
      <c r="F128" s="237"/>
      <c r="G128" s="237"/>
      <c r="H128" s="230"/>
      <c r="I128" s="237"/>
      <c r="J128" s="274"/>
      <c r="K128" s="237"/>
      <c r="L128" s="233"/>
      <c r="M128" s="237"/>
      <c r="N128" s="274"/>
      <c r="O128" s="237"/>
      <c r="P128" s="233"/>
      <c r="Q128" s="237"/>
      <c r="R128" s="230"/>
      <c r="S128" s="237"/>
      <c r="T128" s="274"/>
      <c r="U128" s="237">
        <v>0</v>
      </c>
      <c r="V128" s="233">
        <v>488</v>
      </c>
      <c r="W128" s="237">
        <v>488</v>
      </c>
      <c r="X128" s="233"/>
      <c r="Y128" s="237">
        <v>488</v>
      </c>
      <c r="Z128" s="230"/>
      <c r="AA128" s="237">
        <v>488</v>
      </c>
      <c r="AB128" s="233">
        <v>171</v>
      </c>
      <c r="AC128" s="237">
        <v>659</v>
      </c>
      <c r="AD128" s="237">
        <v>-659</v>
      </c>
      <c r="AE128" s="237">
        <f>AC128+AD128</f>
        <v>0</v>
      </c>
      <c r="AF128" s="253">
        <v>290</v>
      </c>
      <c r="AG128" s="237">
        <f>AE128+AF128</f>
        <v>290</v>
      </c>
      <c r="AH128" s="253"/>
      <c r="AI128" s="260">
        <v>299</v>
      </c>
      <c r="AJ128" s="261"/>
      <c r="AK128" s="260">
        <f t="shared" si="7"/>
        <v>299</v>
      </c>
    </row>
    <row r="129" spans="1:37" ht="15" customHeight="1">
      <c r="A129" s="281"/>
      <c r="B129" s="380"/>
      <c r="C129" s="266">
        <v>6050</v>
      </c>
      <c r="D129" s="342" t="s">
        <v>284</v>
      </c>
      <c r="E129" s="315">
        <v>300000</v>
      </c>
      <c r="F129" s="320">
        <v>331000</v>
      </c>
      <c r="G129" s="320">
        <v>631000</v>
      </c>
      <c r="H129" s="316"/>
      <c r="I129" s="320">
        <v>631000</v>
      </c>
      <c r="J129" s="318"/>
      <c r="K129" s="320">
        <v>631000</v>
      </c>
      <c r="L129" s="316"/>
      <c r="M129" s="320">
        <v>631000</v>
      </c>
      <c r="N129" s="318"/>
      <c r="O129" s="320">
        <v>631000</v>
      </c>
      <c r="P129" s="316"/>
      <c r="Q129" s="320">
        <v>631000</v>
      </c>
      <c r="R129" s="316"/>
      <c r="S129" s="294">
        <v>631000</v>
      </c>
      <c r="T129" s="293"/>
      <c r="U129" s="320">
        <v>1000000</v>
      </c>
      <c r="V129" s="315">
        <v>-310000</v>
      </c>
      <c r="W129" s="320">
        <v>690000</v>
      </c>
      <c r="X129" s="315"/>
      <c r="Y129" s="320">
        <v>690000</v>
      </c>
      <c r="Z129" s="316"/>
      <c r="AA129" s="320">
        <v>690000</v>
      </c>
      <c r="AB129" s="315">
        <v>-20000</v>
      </c>
      <c r="AC129" s="320">
        <v>670000</v>
      </c>
      <c r="AD129" s="320"/>
      <c r="AE129" s="320">
        <f>AC129+AD129</f>
        <v>670000</v>
      </c>
      <c r="AF129" s="319"/>
      <c r="AG129" s="320">
        <f>AE129+AF129</f>
        <v>670000</v>
      </c>
      <c r="AH129" s="319"/>
      <c r="AI129" s="267">
        <v>1000000</v>
      </c>
      <c r="AJ129" s="268">
        <v>400000</v>
      </c>
      <c r="AK129" s="267">
        <f t="shared" si="7"/>
        <v>1400000</v>
      </c>
    </row>
    <row r="130" spans="1:37" ht="15" customHeight="1">
      <c r="A130" s="281"/>
      <c r="B130" s="381" t="s">
        <v>331</v>
      </c>
      <c r="C130" s="382"/>
      <c r="D130" s="383"/>
      <c r="E130" s="317">
        <v>1933814</v>
      </c>
      <c r="F130" s="320">
        <v>311680</v>
      </c>
      <c r="G130" s="319">
        <v>2245494</v>
      </c>
      <c r="H130" s="318">
        <v>19247</v>
      </c>
      <c r="I130" s="320">
        <v>2264741</v>
      </c>
      <c r="J130" s="320">
        <v>179261</v>
      </c>
      <c r="K130" s="319">
        <v>2444002</v>
      </c>
      <c r="L130" s="319">
        <v>3594</v>
      </c>
      <c r="M130" s="320">
        <v>2447596</v>
      </c>
      <c r="N130" s="318"/>
      <c r="O130" s="319">
        <v>2447596</v>
      </c>
      <c r="P130" s="319">
        <v>2500</v>
      </c>
      <c r="Q130" s="320">
        <v>2450096</v>
      </c>
      <c r="R130" s="319">
        <v>48400</v>
      </c>
      <c r="S130" s="320">
        <v>2498496</v>
      </c>
      <c r="T130" s="319">
        <v>0</v>
      </c>
      <c r="U130" s="317">
        <v>2801242</v>
      </c>
      <c r="V130" s="315">
        <v>-317650</v>
      </c>
      <c r="W130" s="320">
        <v>2483592</v>
      </c>
      <c r="X130" s="320"/>
      <c r="Y130" s="320">
        <v>2483592</v>
      </c>
      <c r="Z130" s="319"/>
      <c r="AA130" s="384">
        <v>2483592</v>
      </c>
      <c r="AB130" s="385">
        <v>78000</v>
      </c>
      <c r="AC130" s="384">
        <v>2561592</v>
      </c>
      <c r="AD130" s="385">
        <v>0</v>
      </c>
      <c r="AE130" s="384">
        <f>SUM(AE109:AE129)</f>
        <v>2513531</v>
      </c>
      <c r="AF130" s="384">
        <f>SUM(AF109:AF129)</f>
        <v>27350</v>
      </c>
      <c r="AG130" s="384">
        <f>SUM(AG109:AG129)</f>
        <v>2540881</v>
      </c>
      <c r="AH130" s="384">
        <v>43750</v>
      </c>
      <c r="AI130" s="386">
        <f>SUM(AI109:AI129)</f>
        <v>3030927</v>
      </c>
      <c r="AJ130" s="386">
        <f>SUM(AJ109:AJ129)</f>
        <v>420588</v>
      </c>
      <c r="AK130" s="386">
        <f>SUM(AK109:AK129)</f>
        <v>3451515</v>
      </c>
    </row>
    <row r="131" spans="1:37" ht="15" customHeight="1">
      <c r="A131" s="387"/>
      <c r="B131" s="388">
        <v>75414</v>
      </c>
      <c r="C131" s="279"/>
      <c r="D131" s="309"/>
      <c r="E131" s="236"/>
      <c r="F131" s="233"/>
      <c r="G131" s="253"/>
      <c r="H131" s="230"/>
      <c r="I131" s="237"/>
      <c r="J131" s="237"/>
      <c r="K131" s="253"/>
      <c r="L131" s="233"/>
      <c r="M131" s="237"/>
      <c r="N131" s="233"/>
      <c r="O131" s="253"/>
      <c r="P131" s="233"/>
      <c r="Q131" s="237"/>
      <c r="R131" s="233"/>
      <c r="S131" s="237"/>
      <c r="T131" s="233"/>
      <c r="U131" s="237"/>
      <c r="V131" s="233"/>
      <c r="W131" s="237"/>
      <c r="X131" s="233"/>
      <c r="Y131" s="237"/>
      <c r="Z131" s="233"/>
      <c r="AA131" s="254"/>
      <c r="AB131" s="255"/>
      <c r="AC131" s="254"/>
      <c r="AD131" s="255"/>
      <c r="AE131" s="254"/>
      <c r="AF131" s="254"/>
      <c r="AG131" s="254"/>
      <c r="AH131" s="389"/>
      <c r="AI131" s="390"/>
      <c r="AJ131" s="390"/>
      <c r="AK131" s="390"/>
    </row>
    <row r="132" spans="1:37" ht="15" customHeight="1">
      <c r="A132" s="387"/>
      <c r="B132" s="314" t="s">
        <v>94</v>
      </c>
      <c r="C132" s="259">
        <v>4300</v>
      </c>
      <c r="D132" s="313" t="s">
        <v>257</v>
      </c>
      <c r="E132" s="236"/>
      <c r="F132" s="233"/>
      <c r="G132" s="253"/>
      <c r="H132" s="230"/>
      <c r="I132" s="237"/>
      <c r="J132" s="237"/>
      <c r="K132" s="253"/>
      <c r="L132" s="233"/>
      <c r="M132" s="237"/>
      <c r="N132" s="233"/>
      <c r="O132" s="253"/>
      <c r="P132" s="233"/>
      <c r="Q132" s="237"/>
      <c r="R132" s="233"/>
      <c r="S132" s="237"/>
      <c r="T132" s="233"/>
      <c r="U132" s="237"/>
      <c r="V132" s="233"/>
      <c r="W132" s="237"/>
      <c r="X132" s="233"/>
      <c r="Y132" s="237"/>
      <c r="Z132" s="233"/>
      <c r="AA132" s="254"/>
      <c r="AB132" s="255"/>
      <c r="AC132" s="254"/>
      <c r="AD132" s="255"/>
      <c r="AE132" s="254"/>
      <c r="AF132" s="254"/>
      <c r="AG132" s="254"/>
      <c r="AH132" s="389"/>
      <c r="AI132" s="267">
        <v>1000</v>
      </c>
      <c r="AJ132" s="267"/>
      <c r="AK132" s="267">
        <f>AI132+AJ132</f>
        <v>1000</v>
      </c>
    </row>
    <row r="133" spans="1:37" ht="15" customHeight="1">
      <c r="A133" s="387"/>
      <c r="B133" s="391" t="s">
        <v>332</v>
      </c>
      <c r="C133" s="392"/>
      <c r="D133" s="393"/>
      <c r="E133" s="394"/>
      <c r="F133" s="255"/>
      <c r="G133" s="389"/>
      <c r="H133" s="395"/>
      <c r="I133" s="254"/>
      <c r="J133" s="254"/>
      <c r="K133" s="389"/>
      <c r="L133" s="255"/>
      <c r="M133" s="254"/>
      <c r="N133" s="255"/>
      <c r="O133" s="389"/>
      <c r="P133" s="255"/>
      <c r="Q133" s="254"/>
      <c r="R133" s="255"/>
      <c r="S133" s="254"/>
      <c r="T133" s="255"/>
      <c r="U133" s="254"/>
      <c r="V133" s="255"/>
      <c r="W133" s="254"/>
      <c r="X133" s="255"/>
      <c r="Y133" s="254"/>
      <c r="Z133" s="255"/>
      <c r="AA133" s="254"/>
      <c r="AB133" s="255"/>
      <c r="AC133" s="254"/>
      <c r="AD133" s="255"/>
      <c r="AE133" s="254"/>
      <c r="AF133" s="254"/>
      <c r="AG133" s="254"/>
      <c r="AH133" s="389"/>
      <c r="AI133" s="390">
        <f>SUM(AI132)</f>
        <v>1000</v>
      </c>
      <c r="AJ133" s="390"/>
      <c r="AK133" s="390">
        <f>SUM(AK132)</f>
        <v>1000</v>
      </c>
    </row>
    <row r="134" spans="1:37" ht="15" customHeight="1">
      <c r="A134" s="387"/>
      <c r="B134" s="343">
        <v>75495</v>
      </c>
      <c r="C134" s="344">
        <v>4300</v>
      </c>
      <c r="D134" s="309" t="s">
        <v>257</v>
      </c>
      <c r="E134" s="394"/>
      <c r="F134" s="255"/>
      <c r="G134" s="389"/>
      <c r="H134" s="395"/>
      <c r="I134" s="254"/>
      <c r="J134" s="254"/>
      <c r="K134" s="389"/>
      <c r="L134" s="255"/>
      <c r="M134" s="254"/>
      <c r="N134" s="255"/>
      <c r="O134" s="389"/>
      <c r="P134" s="255"/>
      <c r="Q134" s="254"/>
      <c r="R134" s="255"/>
      <c r="S134" s="254"/>
      <c r="T134" s="255"/>
      <c r="U134" s="254"/>
      <c r="V134" s="255"/>
      <c r="W134" s="254"/>
      <c r="X134" s="255"/>
      <c r="Y134" s="254"/>
      <c r="Z134" s="255"/>
      <c r="AA134" s="254"/>
      <c r="AB134" s="255"/>
      <c r="AC134" s="254"/>
      <c r="AD134" s="255"/>
      <c r="AE134" s="254"/>
      <c r="AF134" s="254"/>
      <c r="AG134" s="254"/>
      <c r="AH134" s="389"/>
      <c r="AI134" s="256">
        <v>15000</v>
      </c>
      <c r="AJ134" s="256"/>
      <c r="AK134" s="256">
        <f>AI134+AJ134</f>
        <v>15000</v>
      </c>
    </row>
    <row r="135" spans="1:37" ht="15" customHeight="1">
      <c r="A135" s="396"/>
      <c r="B135" s="316" t="s">
        <v>315</v>
      </c>
      <c r="C135" s="397"/>
      <c r="D135" s="398"/>
      <c r="E135" s="394"/>
      <c r="F135" s="255"/>
      <c r="G135" s="389"/>
      <c r="H135" s="395"/>
      <c r="I135" s="254"/>
      <c r="J135" s="254"/>
      <c r="K135" s="389"/>
      <c r="L135" s="255"/>
      <c r="M135" s="254"/>
      <c r="N135" s="255"/>
      <c r="O135" s="389"/>
      <c r="P135" s="255"/>
      <c r="Q135" s="254"/>
      <c r="R135" s="255"/>
      <c r="S135" s="254"/>
      <c r="T135" s="255"/>
      <c r="U135" s="254"/>
      <c r="V135" s="255"/>
      <c r="W135" s="254"/>
      <c r="X135" s="255"/>
      <c r="Y135" s="254"/>
      <c r="Z135" s="255"/>
      <c r="AA135" s="254"/>
      <c r="AB135" s="255"/>
      <c r="AC135" s="254"/>
      <c r="AD135" s="255"/>
      <c r="AE135" s="254"/>
      <c r="AF135" s="254"/>
      <c r="AG135" s="254"/>
      <c r="AH135" s="389"/>
      <c r="AI135" s="270"/>
      <c r="AJ135" s="270"/>
      <c r="AK135" s="270"/>
    </row>
    <row r="136" spans="1:37" ht="15" customHeight="1">
      <c r="A136" s="399"/>
      <c r="B136" s="391" t="s">
        <v>333</v>
      </c>
      <c r="C136" s="400"/>
      <c r="D136" s="401"/>
      <c r="E136" s="394"/>
      <c r="F136" s="255"/>
      <c r="G136" s="389"/>
      <c r="H136" s="395"/>
      <c r="I136" s="254"/>
      <c r="J136" s="254"/>
      <c r="K136" s="389"/>
      <c r="L136" s="255"/>
      <c r="M136" s="254"/>
      <c r="N136" s="255"/>
      <c r="O136" s="389"/>
      <c r="P136" s="255"/>
      <c r="Q136" s="254"/>
      <c r="R136" s="255"/>
      <c r="S136" s="254"/>
      <c r="T136" s="255"/>
      <c r="U136" s="254"/>
      <c r="V136" s="255"/>
      <c r="W136" s="254"/>
      <c r="X136" s="255"/>
      <c r="Y136" s="254"/>
      <c r="Z136" s="255"/>
      <c r="AA136" s="254"/>
      <c r="AB136" s="255"/>
      <c r="AC136" s="254"/>
      <c r="AD136" s="255"/>
      <c r="AE136" s="254"/>
      <c r="AF136" s="254"/>
      <c r="AG136" s="254"/>
      <c r="AH136" s="389"/>
      <c r="AI136" s="270">
        <f>AI134</f>
        <v>15000</v>
      </c>
      <c r="AJ136" s="270"/>
      <c r="AK136" s="270">
        <f>AK134</f>
        <v>15000</v>
      </c>
    </row>
    <row r="137" spans="1:37" ht="15" customHeight="1">
      <c r="A137" s="846" t="s">
        <v>95</v>
      </c>
      <c r="B137" s="150"/>
      <c r="C137" s="150"/>
      <c r="D137" s="151"/>
      <c r="E137" s="394"/>
      <c r="F137" s="255"/>
      <c r="G137" s="389"/>
      <c r="H137" s="395"/>
      <c r="I137" s="254"/>
      <c r="J137" s="254"/>
      <c r="K137" s="389"/>
      <c r="L137" s="255"/>
      <c r="M137" s="254"/>
      <c r="N137" s="255"/>
      <c r="O137" s="389"/>
      <c r="P137" s="255"/>
      <c r="Q137" s="254"/>
      <c r="R137" s="255"/>
      <c r="S137" s="254"/>
      <c r="T137" s="255"/>
      <c r="U137" s="254"/>
      <c r="V137" s="255"/>
      <c r="W137" s="254"/>
      <c r="X137" s="255"/>
      <c r="Y137" s="254"/>
      <c r="Z137" s="255"/>
      <c r="AA137" s="254"/>
      <c r="AB137" s="255"/>
      <c r="AC137" s="254"/>
      <c r="AD137" s="255"/>
      <c r="AE137" s="254"/>
      <c r="AF137" s="254"/>
      <c r="AG137" s="254"/>
      <c r="AH137" s="389"/>
      <c r="AI137" s="333">
        <f>AI133+AI130+AI136</f>
        <v>3046927</v>
      </c>
      <c r="AJ137" s="333">
        <f>AJ133+AJ130+AJ136</f>
        <v>420588</v>
      </c>
      <c r="AK137" s="333">
        <f>AK133+AK130+AK136</f>
        <v>3467515</v>
      </c>
    </row>
    <row r="138" spans="1:37" ht="15" customHeight="1">
      <c r="A138" s="271">
        <v>757</v>
      </c>
      <c r="B138" s="227">
        <v>75702</v>
      </c>
      <c r="C138" s="227"/>
      <c r="D138" s="228"/>
      <c r="E138" s="231"/>
      <c r="F138" s="327"/>
      <c r="G138" s="232"/>
      <c r="H138" s="327"/>
      <c r="I138" s="231"/>
      <c r="J138" s="231"/>
      <c r="K138" s="232"/>
      <c r="L138" s="327"/>
      <c r="M138" s="232"/>
      <c r="N138" s="327"/>
      <c r="O138" s="232"/>
      <c r="P138" s="327"/>
      <c r="Q138" s="232"/>
      <c r="R138" s="327"/>
      <c r="S138" s="232"/>
      <c r="T138" s="327"/>
      <c r="U138" s="232"/>
      <c r="V138" s="328"/>
      <c r="W138" s="232"/>
      <c r="X138" s="328"/>
      <c r="Y138" s="232"/>
      <c r="Z138" s="327"/>
      <c r="AA138" s="231"/>
      <c r="AB138" s="327"/>
      <c r="AC138" s="231"/>
      <c r="AD138" s="327"/>
      <c r="AE138" s="232"/>
      <c r="AF138" s="328"/>
      <c r="AG138" s="232"/>
      <c r="AH138" s="328"/>
      <c r="AI138" s="238"/>
      <c r="AJ138" s="238"/>
      <c r="AK138" s="238"/>
    </row>
    <row r="139" spans="1:37" ht="15" customHeight="1">
      <c r="A139" s="235" t="s">
        <v>334</v>
      </c>
      <c r="B139" s="228" t="s">
        <v>335</v>
      </c>
      <c r="C139" s="227">
        <v>8070</v>
      </c>
      <c r="D139" s="228" t="s">
        <v>336</v>
      </c>
      <c r="E139" s="230"/>
      <c r="F139" s="230"/>
      <c r="G139" s="230"/>
      <c r="H139" s="230"/>
      <c r="I139" s="228">
        <v>0</v>
      </c>
      <c r="J139" s="237">
        <v>50000</v>
      </c>
      <c r="K139" s="237">
        <v>50000</v>
      </c>
      <c r="L139" s="230"/>
      <c r="M139" s="237">
        <v>50000</v>
      </c>
      <c r="N139" s="230"/>
      <c r="O139" s="237">
        <v>50000</v>
      </c>
      <c r="P139" s="230"/>
      <c r="Q139" s="237">
        <v>50000</v>
      </c>
      <c r="R139" s="230"/>
      <c r="S139" s="237">
        <v>50000</v>
      </c>
      <c r="T139" s="230">
        <v>500</v>
      </c>
      <c r="U139" s="237">
        <v>100000</v>
      </c>
      <c r="V139" s="233"/>
      <c r="W139" s="237">
        <v>100000</v>
      </c>
      <c r="X139" s="233"/>
      <c r="Y139" s="237">
        <v>100000</v>
      </c>
      <c r="Z139" s="230"/>
      <c r="AA139" s="237">
        <v>100000</v>
      </c>
      <c r="AB139" s="230"/>
      <c r="AC139" s="237">
        <v>100000</v>
      </c>
      <c r="AD139" s="230"/>
      <c r="AE139" s="237">
        <f>AC139+AD139</f>
        <v>100000</v>
      </c>
      <c r="AF139" s="233"/>
      <c r="AG139" s="237">
        <f>AE139+AF139</f>
        <v>100000</v>
      </c>
      <c r="AH139" s="233">
        <v>-50000</v>
      </c>
      <c r="AI139" s="238">
        <v>130000</v>
      </c>
      <c r="AJ139" s="238"/>
      <c r="AK139" s="238">
        <f>AI139+AJ138</f>
        <v>130000</v>
      </c>
    </row>
    <row r="140" spans="1:37" ht="15" customHeight="1">
      <c r="A140" s="402" t="s">
        <v>337</v>
      </c>
      <c r="B140" s="339" t="s">
        <v>338</v>
      </c>
      <c r="C140" s="339"/>
      <c r="D140" s="339"/>
      <c r="E140" s="335"/>
      <c r="F140" s="335"/>
      <c r="G140" s="335"/>
      <c r="H140" s="335"/>
      <c r="I140" s="339"/>
      <c r="J140" s="339"/>
      <c r="K140" s="339"/>
      <c r="L140" s="335"/>
      <c r="M140" s="264"/>
      <c r="N140" s="335"/>
      <c r="O140" s="264"/>
      <c r="P140" s="335"/>
      <c r="Q140" s="264"/>
      <c r="R140" s="335"/>
      <c r="S140" s="264"/>
      <c r="T140" s="335"/>
      <c r="U140" s="264"/>
      <c r="V140" s="340"/>
      <c r="W140" s="264"/>
      <c r="X140" s="340"/>
      <c r="Y140" s="264"/>
      <c r="Z140" s="335"/>
      <c r="AA140" s="339"/>
      <c r="AB140" s="335"/>
      <c r="AC140" s="339"/>
      <c r="AD140" s="335"/>
      <c r="AE140" s="264"/>
      <c r="AF140" s="340"/>
      <c r="AG140" s="264"/>
      <c r="AH140" s="340"/>
      <c r="AI140" s="282"/>
      <c r="AJ140" s="282"/>
      <c r="AK140" s="282"/>
    </row>
    <row r="141" spans="1:37" ht="15" customHeight="1">
      <c r="A141" s="850" t="s">
        <v>339</v>
      </c>
      <c r="B141" s="851"/>
      <c r="C141" s="851"/>
      <c r="D141" s="852"/>
      <c r="E141" s="239">
        <v>50000</v>
      </c>
      <c r="F141" s="240"/>
      <c r="G141" s="241">
        <v>50000</v>
      </c>
      <c r="H141" s="240"/>
      <c r="I141" s="242" t="e">
        <f>#N/A</f>
        <v>#N/A</v>
      </c>
      <c r="J141" s="242" t="e">
        <f>#N/A</f>
        <v>#N/A</v>
      </c>
      <c r="K141" s="241">
        <v>50000</v>
      </c>
      <c r="L141" s="240"/>
      <c r="M141" s="242">
        <v>50000</v>
      </c>
      <c r="N141" s="240"/>
      <c r="O141" s="242">
        <v>50000</v>
      </c>
      <c r="P141" s="240"/>
      <c r="Q141" s="242">
        <v>50000</v>
      </c>
      <c r="R141" s="241"/>
      <c r="S141" s="242">
        <v>50000</v>
      </c>
      <c r="T141" s="241">
        <v>500</v>
      </c>
      <c r="U141" s="242">
        <v>100000</v>
      </c>
      <c r="V141" s="241"/>
      <c r="W141" s="242">
        <v>100000</v>
      </c>
      <c r="X141" s="242"/>
      <c r="Y141" s="242">
        <v>100000</v>
      </c>
      <c r="Z141" s="241"/>
      <c r="AA141" s="243">
        <v>100000</v>
      </c>
      <c r="AB141" s="269"/>
      <c r="AC141" s="243">
        <v>100000</v>
      </c>
      <c r="AD141" s="269"/>
      <c r="AE141" s="247">
        <f>AC141+AD141</f>
        <v>100000</v>
      </c>
      <c r="AF141" s="269"/>
      <c r="AG141" s="247">
        <f>AG139</f>
        <v>100000</v>
      </c>
      <c r="AH141" s="247">
        <f>AH139</f>
        <v>-50000</v>
      </c>
      <c r="AI141" s="284">
        <f>AI139</f>
        <v>130000</v>
      </c>
      <c r="AJ141" s="284"/>
      <c r="AK141" s="284">
        <f>AK139</f>
        <v>130000</v>
      </c>
    </row>
    <row r="142" spans="1:37" ht="15" customHeight="1">
      <c r="A142" s="403">
        <v>758</v>
      </c>
      <c r="B142" s="403">
        <v>75818</v>
      </c>
      <c r="C142" s="344"/>
      <c r="D142" s="404"/>
      <c r="E142" s="239"/>
      <c r="F142" s="240"/>
      <c r="G142" s="241"/>
      <c r="H142" s="240"/>
      <c r="I142" s="242"/>
      <c r="J142" s="242"/>
      <c r="K142" s="241"/>
      <c r="L142" s="240"/>
      <c r="M142" s="242"/>
      <c r="N142" s="240"/>
      <c r="O142" s="242"/>
      <c r="P142" s="240"/>
      <c r="Q142" s="242"/>
      <c r="R142" s="241"/>
      <c r="S142" s="242"/>
      <c r="T142" s="241"/>
      <c r="U142" s="242"/>
      <c r="V142" s="241"/>
      <c r="W142" s="242"/>
      <c r="X142" s="242"/>
      <c r="Y142" s="242"/>
      <c r="Z142" s="241"/>
      <c r="AA142" s="243"/>
      <c r="AB142" s="269"/>
      <c r="AC142" s="243"/>
      <c r="AD142" s="269"/>
      <c r="AE142" s="247"/>
      <c r="AF142" s="269"/>
      <c r="AG142" s="247"/>
      <c r="AH142" s="405"/>
      <c r="AI142" s="390"/>
      <c r="AJ142" s="390"/>
      <c r="AK142" s="390"/>
    </row>
    <row r="143" spans="1:37" ht="15" customHeight="1">
      <c r="A143" s="406"/>
      <c r="B143" s="263" t="s">
        <v>340</v>
      </c>
      <c r="C143" s="258">
        <v>4810</v>
      </c>
      <c r="D143" s="407" t="s">
        <v>341</v>
      </c>
      <c r="E143" s="239"/>
      <c r="F143" s="240"/>
      <c r="G143" s="241"/>
      <c r="H143" s="240"/>
      <c r="I143" s="242"/>
      <c r="J143" s="242"/>
      <c r="K143" s="241"/>
      <c r="L143" s="240"/>
      <c r="M143" s="242"/>
      <c r="N143" s="240"/>
      <c r="O143" s="242"/>
      <c r="P143" s="240"/>
      <c r="Q143" s="242"/>
      <c r="R143" s="241"/>
      <c r="S143" s="242"/>
      <c r="T143" s="241"/>
      <c r="U143" s="242"/>
      <c r="V143" s="241"/>
      <c r="W143" s="242"/>
      <c r="X143" s="242"/>
      <c r="Y143" s="242"/>
      <c r="Z143" s="241"/>
      <c r="AA143" s="243"/>
      <c r="AB143" s="269"/>
      <c r="AC143" s="243"/>
      <c r="AD143" s="269"/>
      <c r="AE143" s="247"/>
      <c r="AF143" s="269"/>
      <c r="AG143" s="247"/>
      <c r="AH143" s="405"/>
      <c r="AI143" s="260">
        <v>323252</v>
      </c>
      <c r="AJ143" s="260"/>
      <c r="AK143" s="260">
        <f>AI143+AJ143</f>
        <v>323252</v>
      </c>
    </row>
    <row r="144" spans="1:37" ht="15" customHeight="1">
      <c r="A144" s="262" t="s">
        <v>342</v>
      </c>
      <c r="B144" s="263"/>
      <c r="C144" s="258">
        <v>4810</v>
      </c>
      <c r="D144" s="313" t="s">
        <v>343</v>
      </c>
      <c r="E144" s="239"/>
      <c r="F144" s="240"/>
      <c r="G144" s="241"/>
      <c r="H144" s="240"/>
      <c r="I144" s="242"/>
      <c r="J144" s="242"/>
      <c r="K144" s="241"/>
      <c r="L144" s="240"/>
      <c r="M144" s="242"/>
      <c r="N144" s="240"/>
      <c r="O144" s="242"/>
      <c r="P144" s="240"/>
      <c r="Q144" s="242"/>
      <c r="R144" s="241"/>
      <c r="S144" s="242"/>
      <c r="T144" s="241"/>
      <c r="U144" s="242"/>
      <c r="V144" s="241"/>
      <c r="W144" s="242"/>
      <c r="X144" s="242"/>
      <c r="Y144" s="242"/>
      <c r="Z144" s="241"/>
      <c r="AA144" s="243"/>
      <c r="AB144" s="269"/>
      <c r="AC144" s="243"/>
      <c r="AD144" s="269"/>
      <c r="AE144" s="247"/>
      <c r="AF144" s="269"/>
      <c r="AG144" s="247"/>
      <c r="AH144" s="405"/>
      <c r="AI144" s="260">
        <v>237463</v>
      </c>
      <c r="AJ144" s="260">
        <v>-83000</v>
      </c>
      <c r="AK144" s="260">
        <f>AI144+AJ144</f>
        <v>154463</v>
      </c>
    </row>
    <row r="145" spans="1:37" ht="15" customHeight="1">
      <c r="A145" s="262" t="s">
        <v>344</v>
      </c>
      <c r="B145" s="406">
        <v>75832</v>
      </c>
      <c r="C145" s="258"/>
      <c r="D145" s="313"/>
      <c r="E145" s="239"/>
      <c r="F145" s="240"/>
      <c r="G145" s="241"/>
      <c r="H145" s="240"/>
      <c r="I145" s="242"/>
      <c r="J145" s="242"/>
      <c r="K145" s="241"/>
      <c r="L145" s="240"/>
      <c r="M145" s="242"/>
      <c r="N145" s="240"/>
      <c r="O145" s="242"/>
      <c r="P145" s="240"/>
      <c r="Q145" s="242"/>
      <c r="R145" s="241"/>
      <c r="S145" s="242"/>
      <c r="T145" s="241"/>
      <c r="U145" s="242"/>
      <c r="V145" s="241"/>
      <c r="W145" s="242"/>
      <c r="X145" s="242"/>
      <c r="Y145" s="242"/>
      <c r="Z145" s="241"/>
      <c r="AA145" s="243"/>
      <c r="AB145" s="269"/>
      <c r="AC145" s="243"/>
      <c r="AD145" s="269"/>
      <c r="AE145" s="247"/>
      <c r="AF145" s="269"/>
      <c r="AG145" s="247"/>
      <c r="AH145" s="405"/>
      <c r="AI145" s="346"/>
      <c r="AJ145" s="346"/>
      <c r="AK145" s="260"/>
    </row>
    <row r="146" spans="1:37" ht="15" customHeight="1">
      <c r="A146" s="262"/>
      <c r="B146" s="263" t="s">
        <v>345</v>
      </c>
      <c r="C146" s="258">
        <v>2930</v>
      </c>
      <c r="D146" s="313" t="s">
        <v>346</v>
      </c>
      <c r="E146" s="328"/>
      <c r="F146" s="307"/>
      <c r="G146" s="288"/>
      <c r="H146" s="307"/>
      <c r="I146" s="232"/>
      <c r="J146" s="232"/>
      <c r="K146" s="288"/>
      <c r="L146" s="307"/>
      <c r="M146" s="232"/>
      <c r="N146" s="307"/>
      <c r="O146" s="232"/>
      <c r="P146" s="307"/>
      <c r="Q146" s="232"/>
      <c r="R146" s="288"/>
      <c r="S146" s="232"/>
      <c r="T146" s="288"/>
      <c r="U146" s="232"/>
      <c r="V146" s="288"/>
      <c r="W146" s="232"/>
      <c r="X146" s="232"/>
      <c r="Y146" s="232"/>
      <c r="Z146" s="288"/>
      <c r="AA146" s="245"/>
      <c r="AB146" s="345"/>
      <c r="AC146" s="245"/>
      <c r="AD146" s="345"/>
      <c r="AE146" s="254"/>
      <c r="AF146" s="345"/>
      <c r="AG146" s="254"/>
      <c r="AH146" s="389"/>
      <c r="AI146" s="260">
        <v>2488444</v>
      </c>
      <c r="AJ146" s="260"/>
      <c r="AK146" s="260">
        <f>AI146+AJ146</f>
        <v>2488444</v>
      </c>
    </row>
    <row r="147" spans="1:37" ht="15" customHeight="1">
      <c r="A147" s="408"/>
      <c r="B147" s="265" t="s">
        <v>347</v>
      </c>
      <c r="C147" s="409"/>
      <c r="D147" s="342"/>
      <c r="E147" s="328"/>
      <c r="F147" s="307"/>
      <c r="G147" s="288"/>
      <c r="H147" s="307"/>
      <c r="I147" s="232"/>
      <c r="J147" s="232"/>
      <c r="K147" s="288"/>
      <c r="L147" s="307"/>
      <c r="M147" s="232"/>
      <c r="N147" s="307"/>
      <c r="O147" s="232"/>
      <c r="P147" s="307"/>
      <c r="Q147" s="232"/>
      <c r="R147" s="288"/>
      <c r="S147" s="232"/>
      <c r="T147" s="288"/>
      <c r="U147" s="232"/>
      <c r="V147" s="288"/>
      <c r="W147" s="232"/>
      <c r="X147" s="232"/>
      <c r="Y147" s="232"/>
      <c r="Z147" s="288"/>
      <c r="AA147" s="245"/>
      <c r="AB147" s="345"/>
      <c r="AC147" s="245"/>
      <c r="AD147" s="345"/>
      <c r="AE147" s="254"/>
      <c r="AF147" s="345"/>
      <c r="AG147" s="254"/>
      <c r="AH147" s="389"/>
      <c r="AI147" s="270"/>
      <c r="AJ147" s="270"/>
      <c r="AK147" s="260"/>
    </row>
    <row r="148" spans="1:37" ht="15.75" customHeight="1">
      <c r="A148" s="846" t="s">
        <v>129</v>
      </c>
      <c r="B148" s="150"/>
      <c r="C148" s="150"/>
      <c r="D148" s="151"/>
      <c r="E148" s="328"/>
      <c r="F148" s="307"/>
      <c r="G148" s="288"/>
      <c r="H148" s="307"/>
      <c r="I148" s="232"/>
      <c r="J148" s="232"/>
      <c r="K148" s="288"/>
      <c r="L148" s="307"/>
      <c r="M148" s="232"/>
      <c r="N148" s="307"/>
      <c r="O148" s="232"/>
      <c r="P148" s="307"/>
      <c r="Q148" s="232"/>
      <c r="R148" s="288"/>
      <c r="S148" s="232"/>
      <c r="T148" s="288"/>
      <c r="U148" s="232"/>
      <c r="V148" s="288"/>
      <c r="W148" s="232"/>
      <c r="X148" s="232"/>
      <c r="Y148" s="232"/>
      <c r="Z148" s="288"/>
      <c r="AA148" s="245"/>
      <c r="AB148" s="345"/>
      <c r="AC148" s="245"/>
      <c r="AD148" s="345"/>
      <c r="AE148" s="254"/>
      <c r="AF148" s="345"/>
      <c r="AG148" s="254"/>
      <c r="AH148" s="389"/>
      <c r="AI148" s="333">
        <f>SUM(AI142:AI147)</f>
        <v>3049159</v>
      </c>
      <c r="AJ148" s="333">
        <f>SUM(AJ142:AJ147)</f>
        <v>-83000</v>
      </c>
      <c r="AK148" s="333">
        <f>SUM(AK142:AK147)</f>
        <v>2966159</v>
      </c>
    </row>
    <row r="149" spans="1:37" ht="15" customHeight="1">
      <c r="A149" s="259">
        <v>801</v>
      </c>
      <c r="B149" s="312">
        <v>80102</v>
      </c>
      <c r="C149" s="312">
        <v>4010</v>
      </c>
      <c r="D149" s="314" t="s">
        <v>266</v>
      </c>
      <c r="E149" s="236">
        <v>498000</v>
      </c>
      <c r="F149" s="233">
        <v>46294</v>
      </c>
      <c r="G149" s="237">
        <v>544294</v>
      </c>
      <c r="H149" s="230"/>
      <c r="I149" s="237">
        <v>544294</v>
      </c>
      <c r="J149" s="230"/>
      <c r="K149" s="237">
        <v>544294</v>
      </c>
      <c r="L149" s="230"/>
      <c r="M149" s="237">
        <v>544294</v>
      </c>
      <c r="N149" s="233">
        <v>88000</v>
      </c>
      <c r="O149" s="237">
        <v>632294</v>
      </c>
      <c r="P149" s="233">
        <v>2500</v>
      </c>
      <c r="Q149" s="237">
        <v>634794</v>
      </c>
      <c r="R149" s="230"/>
      <c r="S149" s="237">
        <v>634794</v>
      </c>
      <c r="T149" s="230"/>
      <c r="U149" s="237">
        <v>591000</v>
      </c>
      <c r="V149" s="233"/>
      <c r="W149" s="237">
        <v>591000</v>
      </c>
      <c r="X149" s="233"/>
      <c r="Y149" s="237">
        <v>591000</v>
      </c>
      <c r="Z149" s="230"/>
      <c r="AA149" s="237">
        <v>591000</v>
      </c>
      <c r="AB149" s="230"/>
      <c r="AC149" s="237">
        <v>591000</v>
      </c>
      <c r="AD149" s="230"/>
      <c r="AE149" s="237">
        <f>AC149+AD149</f>
        <v>591000</v>
      </c>
      <c r="AF149" s="410" t="s">
        <v>348</v>
      </c>
      <c r="AG149" s="237">
        <v>605821</v>
      </c>
      <c r="AH149" s="411">
        <v>10089</v>
      </c>
      <c r="AI149" s="260">
        <v>771313</v>
      </c>
      <c r="AJ149" s="260"/>
      <c r="AK149" s="260">
        <f aca="true" t="shared" si="8" ref="AK149:AK162">AI149+AJ149</f>
        <v>771313</v>
      </c>
    </row>
    <row r="150" spans="1:37" ht="15" customHeight="1">
      <c r="A150" s="281" t="s">
        <v>349</v>
      </c>
      <c r="B150" s="314" t="s">
        <v>350</v>
      </c>
      <c r="C150" s="312">
        <v>4040</v>
      </c>
      <c r="D150" s="314" t="s">
        <v>268</v>
      </c>
      <c r="E150" s="334">
        <v>68500</v>
      </c>
      <c r="F150" s="340">
        <v>-13834</v>
      </c>
      <c r="G150" s="264">
        <v>54666</v>
      </c>
      <c r="H150" s="335"/>
      <c r="I150" s="264">
        <v>54666</v>
      </c>
      <c r="J150" s="335"/>
      <c r="K150" s="264">
        <v>54666</v>
      </c>
      <c r="L150" s="335"/>
      <c r="M150" s="264">
        <v>54666</v>
      </c>
      <c r="N150" s="335">
        <v>1</v>
      </c>
      <c r="O150" s="264">
        <v>54667</v>
      </c>
      <c r="P150" s="335"/>
      <c r="Q150" s="264">
        <v>54667</v>
      </c>
      <c r="R150" s="335"/>
      <c r="S150" s="264">
        <v>54667</v>
      </c>
      <c r="T150" s="335"/>
      <c r="U150" s="264">
        <v>54000</v>
      </c>
      <c r="V150" s="340"/>
      <c r="W150" s="264">
        <v>54000</v>
      </c>
      <c r="X150" s="340"/>
      <c r="Y150" s="264">
        <v>54000</v>
      </c>
      <c r="Z150" s="340">
        <v>-4445</v>
      </c>
      <c r="AA150" s="264">
        <v>49555</v>
      </c>
      <c r="AB150" s="340"/>
      <c r="AC150" s="264">
        <v>49555</v>
      </c>
      <c r="AD150" s="340">
        <v>-20</v>
      </c>
      <c r="AE150" s="237">
        <f>AC150+AD150</f>
        <v>49535</v>
      </c>
      <c r="AF150" s="237"/>
      <c r="AG150" s="237">
        <f>AE150+AF150</f>
        <v>49535</v>
      </c>
      <c r="AH150" s="253"/>
      <c r="AI150" s="260">
        <v>54821</v>
      </c>
      <c r="AJ150" s="260"/>
      <c r="AK150" s="260">
        <f t="shared" si="8"/>
        <v>54821</v>
      </c>
    </row>
    <row r="151" spans="1:37" ht="15" customHeight="1">
      <c r="A151" s="281" t="s">
        <v>351</v>
      </c>
      <c r="B151" s="314" t="s">
        <v>352</v>
      </c>
      <c r="C151" s="312">
        <v>4110</v>
      </c>
      <c r="D151" s="314" t="s">
        <v>270</v>
      </c>
      <c r="E151" s="326">
        <v>100000</v>
      </c>
      <c r="F151" s="328">
        <v>6700</v>
      </c>
      <c r="G151" s="232">
        <v>106700</v>
      </c>
      <c r="H151" s="327"/>
      <c r="I151" s="232">
        <v>106700</v>
      </c>
      <c r="J151" s="327"/>
      <c r="K151" s="232">
        <v>106700</v>
      </c>
      <c r="L151" s="327"/>
      <c r="M151" s="232">
        <v>106700</v>
      </c>
      <c r="N151" s="328">
        <v>16000</v>
      </c>
      <c r="O151" s="232">
        <v>122700</v>
      </c>
      <c r="P151" s="327">
        <v>440</v>
      </c>
      <c r="Q151" s="232">
        <v>123140</v>
      </c>
      <c r="R151" s="327"/>
      <c r="S151" s="232">
        <v>123140</v>
      </c>
      <c r="T151" s="327"/>
      <c r="U151" s="232">
        <v>115200</v>
      </c>
      <c r="V151" s="328"/>
      <c r="W151" s="232">
        <v>115200</v>
      </c>
      <c r="X151" s="328"/>
      <c r="Y151" s="232">
        <v>115200</v>
      </c>
      <c r="Z151" s="327"/>
      <c r="AA151" s="232">
        <v>115200</v>
      </c>
      <c r="AB151" s="327"/>
      <c r="AC151" s="232">
        <v>115200</v>
      </c>
      <c r="AD151" s="327"/>
      <c r="AE151" s="237">
        <f>AC151+AD151</f>
        <v>115200</v>
      </c>
      <c r="AF151" s="410" t="s">
        <v>353</v>
      </c>
      <c r="AG151" s="237">
        <v>117811</v>
      </c>
      <c r="AH151" s="411">
        <v>-10000</v>
      </c>
      <c r="AI151" s="260">
        <v>149000</v>
      </c>
      <c r="AJ151" s="260"/>
      <c r="AK151" s="260">
        <f t="shared" si="8"/>
        <v>149000</v>
      </c>
    </row>
    <row r="152" spans="1:37" ht="15" customHeight="1">
      <c r="A152" s="281"/>
      <c r="B152" s="314"/>
      <c r="C152" s="312">
        <v>4120</v>
      </c>
      <c r="D152" s="314" t="s">
        <v>271</v>
      </c>
      <c r="E152" s="236">
        <v>13500</v>
      </c>
      <c r="F152" s="230">
        <v>700</v>
      </c>
      <c r="G152" s="237">
        <v>14200</v>
      </c>
      <c r="H152" s="230"/>
      <c r="I152" s="237">
        <v>14200</v>
      </c>
      <c r="J152" s="230"/>
      <c r="K152" s="237">
        <v>14200</v>
      </c>
      <c r="L152" s="230"/>
      <c r="M152" s="237">
        <v>14200</v>
      </c>
      <c r="N152" s="233">
        <v>1600</v>
      </c>
      <c r="O152" s="237">
        <v>15800</v>
      </c>
      <c r="P152" s="230">
        <v>60</v>
      </c>
      <c r="Q152" s="237">
        <v>15860</v>
      </c>
      <c r="R152" s="230"/>
      <c r="S152" s="237">
        <v>15860</v>
      </c>
      <c r="T152" s="230"/>
      <c r="U152" s="237">
        <v>15800</v>
      </c>
      <c r="V152" s="233"/>
      <c r="W152" s="237">
        <v>15800</v>
      </c>
      <c r="X152" s="233"/>
      <c r="Y152" s="237">
        <v>15800</v>
      </c>
      <c r="Z152" s="230"/>
      <c r="AA152" s="237">
        <v>15800</v>
      </c>
      <c r="AB152" s="230"/>
      <c r="AC152" s="237">
        <v>15800</v>
      </c>
      <c r="AD152" s="230"/>
      <c r="AE152" s="237">
        <f>AC152+AD152</f>
        <v>15800</v>
      </c>
      <c r="AF152" s="237"/>
      <c r="AG152" s="237">
        <f>AE152+AF152</f>
        <v>15800</v>
      </c>
      <c r="AH152" s="253">
        <v>1000</v>
      </c>
      <c r="AI152" s="260">
        <v>21000</v>
      </c>
      <c r="AJ152" s="260"/>
      <c r="AK152" s="260">
        <f t="shared" si="8"/>
        <v>21000</v>
      </c>
    </row>
    <row r="153" spans="1:37" ht="15" customHeight="1">
      <c r="A153" s="281"/>
      <c r="B153" s="314"/>
      <c r="C153" s="312">
        <v>4170</v>
      </c>
      <c r="D153" s="314" t="s">
        <v>272</v>
      </c>
      <c r="E153" s="236"/>
      <c r="F153" s="230"/>
      <c r="G153" s="237"/>
      <c r="H153" s="230"/>
      <c r="I153" s="237"/>
      <c r="J153" s="230"/>
      <c r="K153" s="237"/>
      <c r="L153" s="230"/>
      <c r="M153" s="237"/>
      <c r="N153" s="233"/>
      <c r="O153" s="237"/>
      <c r="P153" s="230"/>
      <c r="Q153" s="237"/>
      <c r="R153" s="230"/>
      <c r="S153" s="237"/>
      <c r="T153" s="230"/>
      <c r="U153" s="237"/>
      <c r="V153" s="233"/>
      <c r="W153" s="237"/>
      <c r="X153" s="233"/>
      <c r="Y153" s="237"/>
      <c r="Z153" s="230"/>
      <c r="AA153" s="237"/>
      <c r="AB153" s="230"/>
      <c r="AC153" s="237"/>
      <c r="AD153" s="230"/>
      <c r="AE153" s="237"/>
      <c r="AF153" s="237"/>
      <c r="AG153" s="237"/>
      <c r="AH153" s="253"/>
      <c r="AI153" s="260">
        <v>2000</v>
      </c>
      <c r="AJ153" s="260"/>
      <c r="AK153" s="260">
        <f t="shared" si="8"/>
        <v>2000</v>
      </c>
    </row>
    <row r="154" spans="1:37" ht="15" customHeight="1">
      <c r="A154" s="281"/>
      <c r="B154" s="314"/>
      <c r="C154" s="312">
        <v>4210</v>
      </c>
      <c r="D154" s="314" t="s">
        <v>273</v>
      </c>
      <c r="E154" s="236">
        <v>8500</v>
      </c>
      <c r="F154" s="233">
        <v>1302</v>
      </c>
      <c r="G154" s="237">
        <v>9802</v>
      </c>
      <c r="H154" s="230"/>
      <c r="I154" s="237">
        <v>9802</v>
      </c>
      <c r="J154" s="230"/>
      <c r="K154" s="237">
        <v>9802</v>
      </c>
      <c r="L154" s="230"/>
      <c r="M154" s="237">
        <v>9802</v>
      </c>
      <c r="N154" s="230"/>
      <c r="O154" s="237">
        <v>9802</v>
      </c>
      <c r="P154" s="230"/>
      <c r="Q154" s="237">
        <v>9802</v>
      </c>
      <c r="R154" s="230"/>
      <c r="S154" s="237">
        <v>9802</v>
      </c>
      <c r="T154" s="233">
        <v>-1424</v>
      </c>
      <c r="U154" s="237">
        <v>30000</v>
      </c>
      <c r="V154" s="233"/>
      <c r="W154" s="237">
        <v>30000</v>
      </c>
      <c r="X154" s="233"/>
      <c r="Y154" s="237">
        <v>30000</v>
      </c>
      <c r="Z154" s="233">
        <v>2000</v>
      </c>
      <c r="AA154" s="237">
        <v>32000</v>
      </c>
      <c r="AB154" s="233"/>
      <c r="AC154" s="237">
        <v>32000</v>
      </c>
      <c r="AD154" s="233">
        <v>-10000</v>
      </c>
      <c r="AE154" s="237">
        <f>AC154+AD154</f>
        <v>22000</v>
      </c>
      <c r="AF154" s="237">
        <v>-6000</v>
      </c>
      <c r="AG154" s="237">
        <f>AE154+AF154</f>
        <v>16000</v>
      </c>
      <c r="AH154" s="253">
        <v>-6000</v>
      </c>
      <c r="AI154" s="260">
        <v>25500</v>
      </c>
      <c r="AJ154" s="260"/>
      <c r="AK154" s="260">
        <f t="shared" si="8"/>
        <v>25500</v>
      </c>
    </row>
    <row r="155" spans="1:37" ht="15" customHeight="1">
      <c r="A155" s="281"/>
      <c r="B155" s="314"/>
      <c r="C155" s="312">
        <v>4240</v>
      </c>
      <c r="D155" s="314" t="s">
        <v>354</v>
      </c>
      <c r="E155" s="236">
        <v>2200</v>
      </c>
      <c r="F155" s="230"/>
      <c r="G155" s="237">
        <v>2200</v>
      </c>
      <c r="H155" s="230"/>
      <c r="I155" s="237">
        <v>2200</v>
      </c>
      <c r="J155" s="230"/>
      <c r="K155" s="237">
        <v>2200</v>
      </c>
      <c r="L155" s="230"/>
      <c r="M155" s="237">
        <v>2200</v>
      </c>
      <c r="N155" s="230"/>
      <c r="O155" s="237">
        <v>2200</v>
      </c>
      <c r="P155" s="230"/>
      <c r="Q155" s="237">
        <v>2200</v>
      </c>
      <c r="R155" s="230"/>
      <c r="S155" s="237">
        <v>2200</v>
      </c>
      <c r="T155" s="230"/>
      <c r="U155" s="237">
        <v>12000</v>
      </c>
      <c r="V155" s="233"/>
      <c r="W155" s="237">
        <v>12000</v>
      </c>
      <c r="X155" s="233"/>
      <c r="Y155" s="237">
        <v>12000</v>
      </c>
      <c r="Z155" s="230"/>
      <c r="AA155" s="237">
        <v>12000</v>
      </c>
      <c r="AB155" s="230"/>
      <c r="AC155" s="237">
        <v>12000</v>
      </c>
      <c r="AD155" s="233">
        <v>-5000</v>
      </c>
      <c r="AE155" s="237">
        <f>AC155+AD155</f>
        <v>7000</v>
      </c>
      <c r="AF155" s="237"/>
      <c r="AG155" s="237">
        <f>AE155+AF155</f>
        <v>7000</v>
      </c>
      <c r="AH155" s="253">
        <v>-2000</v>
      </c>
      <c r="AI155" s="260">
        <v>2000</v>
      </c>
      <c r="AJ155" s="260"/>
      <c r="AK155" s="260">
        <f t="shared" si="8"/>
        <v>2000</v>
      </c>
    </row>
    <row r="156" spans="1:37" ht="15" customHeight="1">
      <c r="A156" s="281"/>
      <c r="B156" s="314"/>
      <c r="C156" s="312">
        <v>4260</v>
      </c>
      <c r="D156" s="314" t="s">
        <v>274</v>
      </c>
      <c r="E156" s="236">
        <v>23000</v>
      </c>
      <c r="F156" s="230"/>
      <c r="G156" s="237">
        <v>23000</v>
      </c>
      <c r="H156" s="230"/>
      <c r="I156" s="237">
        <v>23000</v>
      </c>
      <c r="J156" s="230"/>
      <c r="K156" s="237">
        <v>23000</v>
      </c>
      <c r="L156" s="230"/>
      <c r="M156" s="237">
        <v>23000</v>
      </c>
      <c r="N156" s="233">
        <v>-5000</v>
      </c>
      <c r="O156" s="237">
        <v>18000</v>
      </c>
      <c r="P156" s="230"/>
      <c r="Q156" s="237">
        <v>18000</v>
      </c>
      <c r="R156" s="230"/>
      <c r="S156" s="237">
        <v>18000</v>
      </c>
      <c r="T156" s="233">
        <v>-1500</v>
      </c>
      <c r="U156" s="237">
        <v>25000</v>
      </c>
      <c r="V156" s="233"/>
      <c r="W156" s="237">
        <v>25000</v>
      </c>
      <c r="X156" s="233"/>
      <c r="Y156" s="237">
        <v>25000</v>
      </c>
      <c r="Z156" s="230"/>
      <c r="AA156" s="237">
        <v>25000</v>
      </c>
      <c r="AB156" s="230"/>
      <c r="AC156" s="237">
        <v>25000</v>
      </c>
      <c r="AD156" s="230"/>
      <c r="AE156" s="237">
        <f>AC156+AD156</f>
        <v>25000</v>
      </c>
      <c r="AF156" s="237"/>
      <c r="AG156" s="237">
        <f>AE156+AF156</f>
        <v>25000</v>
      </c>
      <c r="AH156" s="253">
        <v>-5000</v>
      </c>
      <c r="AI156" s="260">
        <v>17500</v>
      </c>
      <c r="AJ156" s="260"/>
      <c r="AK156" s="260">
        <f t="shared" si="8"/>
        <v>17500</v>
      </c>
    </row>
    <row r="157" spans="1:37" ht="15" customHeight="1">
      <c r="A157" s="281"/>
      <c r="B157" s="314"/>
      <c r="C157" s="312">
        <v>4300</v>
      </c>
      <c r="D157" s="314" t="s">
        <v>257</v>
      </c>
      <c r="E157" s="236">
        <v>10500</v>
      </c>
      <c r="F157" s="230"/>
      <c r="G157" s="237">
        <v>10500</v>
      </c>
      <c r="H157" s="233">
        <v>-4000</v>
      </c>
      <c r="I157" s="237">
        <v>6500</v>
      </c>
      <c r="J157" s="230"/>
      <c r="K157" s="237">
        <v>6500</v>
      </c>
      <c r="L157" s="230"/>
      <c r="M157" s="237">
        <v>6500</v>
      </c>
      <c r="N157" s="230"/>
      <c r="O157" s="237">
        <v>6500</v>
      </c>
      <c r="P157" s="230"/>
      <c r="Q157" s="237">
        <v>6500</v>
      </c>
      <c r="R157" s="230"/>
      <c r="S157" s="237">
        <v>6500</v>
      </c>
      <c r="T157" s="230"/>
      <c r="U157" s="237">
        <v>35000</v>
      </c>
      <c r="V157" s="233"/>
      <c r="W157" s="237">
        <v>35000</v>
      </c>
      <c r="X157" s="233"/>
      <c r="Y157" s="237">
        <v>35000</v>
      </c>
      <c r="Z157" s="230"/>
      <c r="AA157" s="237">
        <v>35000</v>
      </c>
      <c r="AB157" s="230"/>
      <c r="AC157" s="237">
        <v>35000</v>
      </c>
      <c r="AD157" s="233">
        <v>-15000</v>
      </c>
      <c r="AE157" s="237">
        <f>AC157+AD157</f>
        <v>20000</v>
      </c>
      <c r="AF157" s="237"/>
      <c r="AG157" s="237">
        <f>AE157+AF157</f>
        <v>20000</v>
      </c>
      <c r="AH157" s="253">
        <v>-10000</v>
      </c>
      <c r="AI157" s="260">
        <v>7000</v>
      </c>
      <c r="AJ157" s="260"/>
      <c r="AK157" s="260">
        <f t="shared" si="8"/>
        <v>7000</v>
      </c>
    </row>
    <row r="158" spans="1:37" ht="15" customHeight="1">
      <c r="A158" s="281"/>
      <c r="B158" s="314"/>
      <c r="C158" s="312">
        <v>4350</v>
      </c>
      <c r="D158" s="314" t="s">
        <v>355</v>
      </c>
      <c r="E158" s="236"/>
      <c r="F158" s="230"/>
      <c r="G158" s="237"/>
      <c r="H158" s="233"/>
      <c r="I158" s="237"/>
      <c r="J158" s="230"/>
      <c r="K158" s="237"/>
      <c r="L158" s="230"/>
      <c r="M158" s="237"/>
      <c r="N158" s="230"/>
      <c r="O158" s="237"/>
      <c r="P158" s="230"/>
      <c r="Q158" s="237"/>
      <c r="R158" s="230"/>
      <c r="S158" s="237"/>
      <c r="T158" s="230"/>
      <c r="U158" s="237"/>
      <c r="V158" s="233"/>
      <c r="W158" s="237"/>
      <c r="X158" s="233"/>
      <c r="Y158" s="237"/>
      <c r="Z158" s="230"/>
      <c r="AA158" s="237"/>
      <c r="AB158" s="230"/>
      <c r="AC158" s="237"/>
      <c r="AD158" s="233"/>
      <c r="AE158" s="237"/>
      <c r="AF158" s="237"/>
      <c r="AG158" s="237"/>
      <c r="AH158" s="253"/>
      <c r="AI158" s="260">
        <v>1500</v>
      </c>
      <c r="AJ158" s="260"/>
      <c r="AK158" s="260">
        <f t="shared" si="8"/>
        <v>1500</v>
      </c>
    </row>
    <row r="159" spans="1:37" ht="15" customHeight="1">
      <c r="A159" s="281"/>
      <c r="B159" s="314"/>
      <c r="C159" s="312">
        <v>4410</v>
      </c>
      <c r="D159" s="314" t="s">
        <v>300</v>
      </c>
      <c r="E159" s="236">
        <v>1563</v>
      </c>
      <c r="F159" s="230"/>
      <c r="G159" s="237">
        <v>1563</v>
      </c>
      <c r="H159" s="230"/>
      <c r="I159" s="237">
        <v>1563</v>
      </c>
      <c r="J159" s="230"/>
      <c r="K159" s="237">
        <v>1563</v>
      </c>
      <c r="L159" s="230"/>
      <c r="M159" s="237">
        <v>1563</v>
      </c>
      <c r="N159" s="230">
        <v>-1</v>
      </c>
      <c r="O159" s="237">
        <v>1562</v>
      </c>
      <c r="P159" s="230"/>
      <c r="Q159" s="237">
        <v>1562</v>
      </c>
      <c r="R159" s="230"/>
      <c r="S159" s="237">
        <v>1562</v>
      </c>
      <c r="T159" s="230"/>
      <c r="U159" s="237">
        <v>2000</v>
      </c>
      <c r="V159" s="233"/>
      <c r="W159" s="237">
        <v>2000</v>
      </c>
      <c r="X159" s="233"/>
      <c r="Y159" s="237">
        <v>2000</v>
      </c>
      <c r="Z159" s="230"/>
      <c r="AA159" s="237">
        <v>2000</v>
      </c>
      <c r="AB159" s="230"/>
      <c r="AC159" s="237">
        <v>2000</v>
      </c>
      <c r="AD159" s="230"/>
      <c r="AE159" s="237">
        <f aca="true" t="shared" si="9" ref="AE159:AE167">AC159+AD159</f>
        <v>2000</v>
      </c>
      <c r="AF159" s="237"/>
      <c r="AG159" s="237">
        <f>AE159+AF159</f>
        <v>2000</v>
      </c>
      <c r="AH159" s="253">
        <v>-1000</v>
      </c>
      <c r="AI159" s="260">
        <v>600</v>
      </c>
      <c r="AJ159" s="260"/>
      <c r="AK159" s="260">
        <f t="shared" si="8"/>
        <v>600</v>
      </c>
    </row>
    <row r="160" spans="1:37" ht="15" customHeight="1">
      <c r="A160" s="281"/>
      <c r="B160" s="314"/>
      <c r="C160" s="312">
        <v>4430</v>
      </c>
      <c r="D160" s="314" t="s">
        <v>279</v>
      </c>
      <c r="E160" s="236">
        <v>2000</v>
      </c>
      <c r="F160" s="233">
        <v>-1302</v>
      </c>
      <c r="G160" s="237">
        <v>698</v>
      </c>
      <c r="H160" s="230"/>
      <c r="I160" s="237">
        <v>698</v>
      </c>
      <c r="J160" s="230"/>
      <c r="K160" s="237">
        <v>698</v>
      </c>
      <c r="L160" s="230"/>
      <c r="M160" s="237">
        <v>698</v>
      </c>
      <c r="N160" s="230"/>
      <c r="O160" s="237">
        <v>698</v>
      </c>
      <c r="P160" s="230"/>
      <c r="Q160" s="237">
        <v>698</v>
      </c>
      <c r="R160" s="230"/>
      <c r="S160" s="237">
        <v>698</v>
      </c>
      <c r="T160" s="230"/>
      <c r="U160" s="237">
        <v>1000</v>
      </c>
      <c r="V160" s="233"/>
      <c r="W160" s="237">
        <v>1000</v>
      </c>
      <c r="X160" s="233"/>
      <c r="Y160" s="237">
        <v>1000</v>
      </c>
      <c r="Z160" s="230">
        <v>-343</v>
      </c>
      <c r="AA160" s="237">
        <v>657</v>
      </c>
      <c r="AB160" s="230"/>
      <c r="AC160" s="237">
        <v>657</v>
      </c>
      <c r="AD160" s="230"/>
      <c r="AE160" s="237">
        <f t="shared" si="9"/>
        <v>657</v>
      </c>
      <c r="AF160" s="237"/>
      <c r="AG160" s="237">
        <f>AE160+AF160</f>
        <v>657</v>
      </c>
      <c r="AH160" s="253"/>
      <c r="AI160" s="260">
        <v>1000</v>
      </c>
      <c r="AJ160" s="260"/>
      <c r="AK160" s="260">
        <f t="shared" si="8"/>
        <v>1000</v>
      </c>
    </row>
    <row r="161" spans="1:37" ht="15" customHeight="1">
      <c r="A161" s="281"/>
      <c r="B161" s="314"/>
      <c r="C161" s="312">
        <v>4440</v>
      </c>
      <c r="D161" s="314" t="s">
        <v>280</v>
      </c>
      <c r="E161" s="236">
        <v>43970</v>
      </c>
      <c r="F161" s="230"/>
      <c r="G161" s="237">
        <v>43970</v>
      </c>
      <c r="H161" s="230"/>
      <c r="I161" s="237">
        <v>43970</v>
      </c>
      <c r="J161" s="230"/>
      <c r="K161" s="237">
        <v>43970</v>
      </c>
      <c r="L161" s="230"/>
      <c r="M161" s="237">
        <v>43970</v>
      </c>
      <c r="N161" s="230"/>
      <c r="O161" s="237">
        <v>43970</v>
      </c>
      <c r="P161" s="230"/>
      <c r="Q161" s="237">
        <v>43970</v>
      </c>
      <c r="R161" s="230"/>
      <c r="S161" s="237">
        <v>43970</v>
      </c>
      <c r="T161" s="233">
        <v>-5000</v>
      </c>
      <c r="U161" s="237">
        <v>36800</v>
      </c>
      <c r="V161" s="233"/>
      <c r="W161" s="237">
        <v>36800</v>
      </c>
      <c r="X161" s="233"/>
      <c r="Y161" s="237">
        <v>36800</v>
      </c>
      <c r="Z161" s="230"/>
      <c r="AA161" s="237">
        <v>36800</v>
      </c>
      <c r="AB161" s="230"/>
      <c r="AC161" s="237">
        <v>36800</v>
      </c>
      <c r="AD161" s="230"/>
      <c r="AE161" s="237">
        <f t="shared" si="9"/>
        <v>36800</v>
      </c>
      <c r="AF161" s="237"/>
      <c r="AG161" s="237">
        <f>AE161+AF161</f>
        <v>36800</v>
      </c>
      <c r="AH161" s="253"/>
      <c r="AI161" s="260">
        <v>47230</v>
      </c>
      <c r="AJ161" s="260"/>
      <c r="AK161" s="260">
        <f t="shared" si="8"/>
        <v>47230</v>
      </c>
    </row>
    <row r="162" spans="1:37" ht="15" customHeight="1">
      <c r="A162" s="281"/>
      <c r="B162" s="314"/>
      <c r="C162" s="312">
        <v>6050</v>
      </c>
      <c r="D162" s="314" t="s">
        <v>284</v>
      </c>
      <c r="E162" s="233"/>
      <c r="F162" s="230"/>
      <c r="G162" s="253"/>
      <c r="H162" s="230"/>
      <c r="I162" s="237"/>
      <c r="J162" s="230"/>
      <c r="K162" s="253"/>
      <c r="L162" s="230"/>
      <c r="M162" s="237"/>
      <c r="N162" s="230"/>
      <c r="O162" s="237"/>
      <c r="P162" s="230"/>
      <c r="Q162" s="237"/>
      <c r="R162" s="230"/>
      <c r="S162" s="237"/>
      <c r="T162" s="233"/>
      <c r="U162" s="237"/>
      <c r="V162" s="233"/>
      <c r="W162" s="237"/>
      <c r="X162" s="233"/>
      <c r="Y162" s="237"/>
      <c r="Z162" s="233">
        <v>106000</v>
      </c>
      <c r="AA162" s="264">
        <v>106000</v>
      </c>
      <c r="AB162" s="233"/>
      <c r="AC162" s="264">
        <v>106000</v>
      </c>
      <c r="AD162" s="233">
        <v>230000</v>
      </c>
      <c r="AE162" s="264">
        <f t="shared" si="9"/>
        <v>336000</v>
      </c>
      <c r="AF162" s="264"/>
      <c r="AG162" s="264">
        <f>AE162+AF162</f>
        <v>336000</v>
      </c>
      <c r="AH162" s="306"/>
      <c r="AI162" s="260">
        <v>150000</v>
      </c>
      <c r="AJ162" s="260"/>
      <c r="AK162" s="260">
        <f t="shared" si="8"/>
        <v>150000</v>
      </c>
    </row>
    <row r="163" spans="1:37" ht="15" customHeight="1">
      <c r="A163" s="281"/>
      <c r="B163" s="290" t="s">
        <v>356</v>
      </c>
      <c r="C163" s="329"/>
      <c r="D163" s="330"/>
      <c r="E163" s="340">
        <v>776633</v>
      </c>
      <c r="F163" s="241">
        <v>39860</v>
      </c>
      <c r="G163" s="241">
        <v>816493</v>
      </c>
      <c r="H163" s="241">
        <v>-4000</v>
      </c>
      <c r="I163" s="242">
        <v>812493</v>
      </c>
      <c r="J163" s="241">
        <v>0</v>
      </c>
      <c r="K163" s="241">
        <v>812493</v>
      </c>
      <c r="L163" s="241">
        <v>97000</v>
      </c>
      <c r="M163" s="242">
        <v>909493</v>
      </c>
      <c r="N163" s="241">
        <v>150600</v>
      </c>
      <c r="O163" s="242">
        <v>1060093</v>
      </c>
      <c r="P163" s="241">
        <v>3000</v>
      </c>
      <c r="Q163" s="242">
        <v>916093</v>
      </c>
      <c r="R163" s="242"/>
      <c r="S163" s="242">
        <v>916093</v>
      </c>
      <c r="T163" s="241">
        <v>-36824</v>
      </c>
      <c r="U163" s="242">
        <v>970000</v>
      </c>
      <c r="V163" s="241"/>
      <c r="W163" s="242">
        <v>970000</v>
      </c>
      <c r="X163" s="242"/>
      <c r="Y163" s="242">
        <v>970000</v>
      </c>
      <c r="Z163" s="242">
        <v>103212</v>
      </c>
      <c r="AA163" s="243">
        <v>1073212</v>
      </c>
      <c r="AB163" s="243">
        <v>14000</v>
      </c>
      <c r="AC163" s="243">
        <v>1087212</v>
      </c>
      <c r="AD163" s="243">
        <f>SUM(AD149:AD162)</f>
        <v>199980</v>
      </c>
      <c r="AE163" s="247">
        <f t="shared" si="9"/>
        <v>1287192</v>
      </c>
      <c r="AF163" s="247">
        <v>1432</v>
      </c>
      <c r="AG163" s="247">
        <f>SUM(AG149:AG162)</f>
        <v>1232424</v>
      </c>
      <c r="AH163" s="405">
        <f>SUM(AH149:AH162)</f>
        <v>-22911</v>
      </c>
      <c r="AI163" s="333">
        <f>SUM(AI149:AI162)</f>
        <v>1250464</v>
      </c>
      <c r="AJ163" s="333"/>
      <c r="AK163" s="333">
        <f>SUM(AK149:AK162)</f>
        <v>1250464</v>
      </c>
    </row>
    <row r="164" spans="1:37" ht="15" customHeight="1">
      <c r="A164" s="281"/>
      <c r="B164" s="280">
        <v>80111</v>
      </c>
      <c r="C164" s="227">
        <v>4010</v>
      </c>
      <c r="D164" s="228" t="s">
        <v>266</v>
      </c>
      <c r="E164" s="237">
        <v>237000</v>
      </c>
      <c r="F164" s="233">
        <v>15000</v>
      </c>
      <c r="G164" s="237">
        <v>252000</v>
      </c>
      <c r="H164" s="230"/>
      <c r="I164" s="237">
        <v>252000</v>
      </c>
      <c r="J164" s="230"/>
      <c r="K164" s="237">
        <v>252000</v>
      </c>
      <c r="L164" s="230"/>
      <c r="M164" s="237">
        <v>252000</v>
      </c>
      <c r="N164" s="230"/>
      <c r="O164" s="237">
        <v>252000</v>
      </c>
      <c r="P164" s="230"/>
      <c r="Q164" s="237">
        <v>252000</v>
      </c>
      <c r="R164" s="230"/>
      <c r="S164" s="237">
        <v>252000</v>
      </c>
      <c r="T164" s="230"/>
      <c r="U164" s="237">
        <v>214000</v>
      </c>
      <c r="V164" s="233"/>
      <c r="W164" s="237">
        <v>214000</v>
      </c>
      <c r="X164" s="233"/>
      <c r="Y164" s="237">
        <v>214000</v>
      </c>
      <c r="Z164" s="230"/>
      <c r="AA164" s="237">
        <v>214000</v>
      </c>
      <c r="AB164" s="230"/>
      <c r="AC164" s="237">
        <v>214000</v>
      </c>
      <c r="AD164" s="233">
        <v>50000</v>
      </c>
      <c r="AE164" s="237">
        <f t="shared" si="9"/>
        <v>264000</v>
      </c>
      <c r="AF164" s="233">
        <v>20000</v>
      </c>
      <c r="AG164" s="237">
        <f>AE164+AF164</f>
        <v>284000</v>
      </c>
      <c r="AH164" s="233">
        <v>41800</v>
      </c>
      <c r="AI164" s="238">
        <v>519304</v>
      </c>
      <c r="AJ164" s="238"/>
      <c r="AK164" s="238">
        <f aca="true" t="shared" si="10" ref="AK164:AK176">AI164+AJ164</f>
        <v>519304</v>
      </c>
    </row>
    <row r="165" spans="1:37" ht="15" customHeight="1">
      <c r="A165" s="281"/>
      <c r="B165" s="229" t="s">
        <v>357</v>
      </c>
      <c r="C165" s="227">
        <v>4040</v>
      </c>
      <c r="D165" s="228" t="s">
        <v>268</v>
      </c>
      <c r="E165" s="237">
        <v>12900</v>
      </c>
      <c r="F165" s="233">
        <v>5153</v>
      </c>
      <c r="G165" s="237">
        <v>18053</v>
      </c>
      <c r="H165" s="230"/>
      <c r="I165" s="237">
        <v>18053</v>
      </c>
      <c r="J165" s="230"/>
      <c r="K165" s="237">
        <v>18053</v>
      </c>
      <c r="L165" s="230"/>
      <c r="M165" s="237">
        <v>18053</v>
      </c>
      <c r="N165" s="230"/>
      <c r="O165" s="237">
        <v>18053</v>
      </c>
      <c r="P165" s="230"/>
      <c r="Q165" s="237">
        <v>18053</v>
      </c>
      <c r="R165" s="230"/>
      <c r="S165" s="237">
        <v>18053</v>
      </c>
      <c r="T165" s="230"/>
      <c r="U165" s="237">
        <v>20000</v>
      </c>
      <c r="V165" s="233"/>
      <c r="W165" s="237">
        <v>20000</v>
      </c>
      <c r="X165" s="233"/>
      <c r="Y165" s="237">
        <v>20000</v>
      </c>
      <c r="Z165" s="233">
        <v>7176</v>
      </c>
      <c r="AA165" s="237">
        <v>27176</v>
      </c>
      <c r="AB165" s="233"/>
      <c r="AC165" s="237">
        <v>27176</v>
      </c>
      <c r="AD165" s="233"/>
      <c r="AE165" s="237">
        <f t="shared" si="9"/>
        <v>27176</v>
      </c>
      <c r="AF165" s="233"/>
      <c r="AG165" s="237">
        <f>AE165+AF165</f>
        <v>27176</v>
      </c>
      <c r="AH165" s="233"/>
      <c r="AI165" s="238">
        <v>38166</v>
      </c>
      <c r="AJ165" s="238"/>
      <c r="AK165" s="238">
        <f t="shared" si="10"/>
        <v>38166</v>
      </c>
    </row>
    <row r="166" spans="1:37" ht="15" customHeight="1">
      <c r="A166" s="281"/>
      <c r="B166" s="229"/>
      <c r="C166" s="227">
        <v>4110</v>
      </c>
      <c r="D166" s="228" t="s">
        <v>270</v>
      </c>
      <c r="E166" s="237">
        <v>44000</v>
      </c>
      <c r="F166" s="233">
        <v>2600</v>
      </c>
      <c r="G166" s="237">
        <v>46600</v>
      </c>
      <c r="H166" s="230"/>
      <c r="I166" s="237">
        <v>46600</v>
      </c>
      <c r="J166" s="230"/>
      <c r="K166" s="237">
        <v>46600</v>
      </c>
      <c r="L166" s="230"/>
      <c r="M166" s="237">
        <v>46600</v>
      </c>
      <c r="N166" s="233">
        <v>-4000</v>
      </c>
      <c r="O166" s="237">
        <v>42600</v>
      </c>
      <c r="P166" s="230"/>
      <c r="Q166" s="237">
        <v>42600</v>
      </c>
      <c r="R166" s="230"/>
      <c r="S166" s="237">
        <v>42600</v>
      </c>
      <c r="T166" s="230"/>
      <c r="U166" s="237">
        <v>41000</v>
      </c>
      <c r="V166" s="233"/>
      <c r="W166" s="237">
        <v>41000</v>
      </c>
      <c r="X166" s="233"/>
      <c r="Y166" s="237">
        <v>41000</v>
      </c>
      <c r="Z166" s="230"/>
      <c r="AA166" s="237">
        <v>41000</v>
      </c>
      <c r="AB166" s="230"/>
      <c r="AC166" s="237">
        <v>41000</v>
      </c>
      <c r="AD166" s="233">
        <v>15000</v>
      </c>
      <c r="AE166" s="237">
        <f t="shared" si="9"/>
        <v>56000</v>
      </c>
      <c r="AF166" s="233"/>
      <c r="AG166" s="237">
        <f>AE166+AF166</f>
        <v>56000</v>
      </c>
      <c r="AH166" s="233">
        <v>1000</v>
      </c>
      <c r="AI166" s="238">
        <v>94000</v>
      </c>
      <c r="AJ166" s="238"/>
      <c r="AK166" s="238">
        <f t="shared" si="10"/>
        <v>94000</v>
      </c>
    </row>
    <row r="167" spans="1:37" ht="15" customHeight="1">
      <c r="A167" s="281"/>
      <c r="B167" s="229"/>
      <c r="C167" s="227">
        <v>4120</v>
      </c>
      <c r="D167" s="228" t="s">
        <v>271</v>
      </c>
      <c r="E167" s="237">
        <v>6100</v>
      </c>
      <c r="F167" s="230">
        <v>300</v>
      </c>
      <c r="G167" s="237">
        <v>6400</v>
      </c>
      <c r="H167" s="230"/>
      <c r="I167" s="237">
        <v>6400</v>
      </c>
      <c r="J167" s="230"/>
      <c r="K167" s="237">
        <v>6400</v>
      </c>
      <c r="L167" s="230"/>
      <c r="M167" s="237">
        <v>6400</v>
      </c>
      <c r="N167" s="230"/>
      <c r="O167" s="237">
        <v>6400</v>
      </c>
      <c r="P167" s="230"/>
      <c r="Q167" s="237">
        <v>6400</v>
      </c>
      <c r="R167" s="230"/>
      <c r="S167" s="237">
        <v>6400</v>
      </c>
      <c r="T167" s="230"/>
      <c r="U167" s="237">
        <v>5000</v>
      </c>
      <c r="V167" s="233"/>
      <c r="W167" s="237">
        <v>5000</v>
      </c>
      <c r="X167" s="233"/>
      <c r="Y167" s="237">
        <v>5000</v>
      </c>
      <c r="Z167" s="230"/>
      <c r="AA167" s="237">
        <v>5000</v>
      </c>
      <c r="AB167" s="230"/>
      <c r="AC167" s="237">
        <v>5000</v>
      </c>
      <c r="AD167" s="233">
        <v>5000</v>
      </c>
      <c r="AE167" s="237">
        <f t="shared" si="9"/>
        <v>10000</v>
      </c>
      <c r="AF167" s="233"/>
      <c r="AG167" s="237">
        <f>AE167+AF167</f>
        <v>10000</v>
      </c>
      <c r="AH167" s="233">
        <v>-1000</v>
      </c>
      <c r="AI167" s="238">
        <v>13000</v>
      </c>
      <c r="AJ167" s="238"/>
      <c r="AK167" s="238">
        <f t="shared" si="10"/>
        <v>13000</v>
      </c>
    </row>
    <row r="168" spans="1:37" ht="15" customHeight="1">
      <c r="A168" s="281"/>
      <c r="B168" s="229"/>
      <c r="C168" s="227">
        <v>4170</v>
      </c>
      <c r="D168" s="228" t="s">
        <v>272</v>
      </c>
      <c r="E168" s="237"/>
      <c r="F168" s="230"/>
      <c r="G168" s="237"/>
      <c r="H168" s="230"/>
      <c r="I168" s="237"/>
      <c r="J168" s="230"/>
      <c r="K168" s="237"/>
      <c r="L168" s="230"/>
      <c r="M168" s="237"/>
      <c r="N168" s="230"/>
      <c r="O168" s="237"/>
      <c r="P168" s="230"/>
      <c r="Q168" s="237"/>
      <c r="R168" s="230"/>
      <c r="S168" s="237"/>
      <c r="T168" s="230"/>
      <c r="U168" s="237"/>
      <c r="V168" s="233"/>
      <c r="W168" s="237"/>
      <c r="X168" s="233"/>
      <c r="Y168" s="237"/>
      <c r="Z168" s="230"/>
      <c r="AA168" s="237"/>
      <c r="AB168" s="230"/>
      <c r="AC168" s="237"/>
      <c r="AD168" s="233"/>
      <c r="AE168" s="237"/>
      <c r="AF168" s="233"/>
      <c r="AG168" s="237"/>
      <c r="AH168" s="233"/>
      <c r="AI168" s="238">
        <v>1500</v>
      </c>
      <c r="AJ168" s="238"/>
      <c r="AK168" s="238">
        <f t="shared" si="10"/>
        <v>1500</v>
      </c>
    </row>
    <row r="169" spans="1:37" ht="15" customHeight="1">
      <c r="A169" s="281"/>
      <c r="B169" s="229"/>
      <c r="C169" s="227">
        <v>4210</v>
      </c>
      <c r="D169" s="228" t="s">
        <v>273</v>
      </c>
      <c r="E169" s="237">
        <v>4300</v>
      </c>
      <c r="F169" s="230"/>
      <c r="G169" s="237">
        <v>4300</v>
      </c>
      <c r="H169" s="230"/>
      <c r="I169" s="237">
        <v>4300</v>
      </c>
      <c r="J169" s="230"/>
      <c r="K169" s="237">
        <v>4300</v>
      </c>
      <c r="L169" s="230"/>
      <c r="M169" s="237">
        <v>4300</v>
      </c>
      <c r="N169" s="230"/>
      <c r="O169" s="237">
        <v>4300</v>
      </c>
      <c r="P169" s="230"/>
      <c r="Q169" s="237">
        <v>4300</v>
      </c>
      <c r="R169" s="230"/>
      <c r="S169" s="237">
        <v>4300</v>
      </c>
      <c r="T169" s="230"/>
      <c r="U169" s="237">
        <v>10000</v>
      </c>
      <c r="V169" s="233"/>
      <c r="W169" s="237">
        <v>10000</v>
      </c>
      <c r="X169" s="233"/>
      <c r="Y169" s="237">
        <v>10000</v>
      </c>
      <c r="Z169" s="233">
        <v>5229</v>
      </c>
      <c r="AA169" s="237">
        <v>15229</v>
      </c>
      <c r="AB169" s="233"/>
      <c r="AC169" s="237">
        <v>15229</v>
      </c>
      <c r="AD169" s="233">
        <v>-10000</v>
      </c>
      <c r="AE169" s="237">
        <f>AC169+AD169</f>
        <v>5229</v>
      </c>
      <c r="AF169" s="233"/>
      <c r="AG169" s="237">
        <f>AE169+AF169</f>
        <v>5229</v>
      </c>
      <c r="AH169" s="233">
        <v>-1000</v>
      </c>
      <c r="AI169" s="238">
        <v>14300</v>
      </c>
      <c r="AJ169" s="238"/>
      <c r="AK169" s="238">
        <f t="shared" si="10"/>
        <v>14300</v>
      </c>
    </row>
    <row r="170" spans="1:37" ht="15" customHeight="1">
      <c r="A170" s="281"/>
      <c r="B170" s="229"/>
      <c r="C170" s="227">
        <v>4240</v>
      </c>
      <c r="D170" s="228" t="s">
        <v>354</v>
      </c>
      <c r="E170" s="237">
        <v>1200</v>
      </c>
      <c r="F170" s="230"/>
      <c r="G170" s="237">
        <v>1200</v>
      </c>
      <c r="H170" s="230"/>
      <c r="I170" s="237">
        <v>1200</v>
      </c>
      <c r="J170" s="230"/>
      <c r="K170" s="237">
        <v>1200</v>
      </c>
      <c r="L170" s="230"/>
      <c r="M170" s="237">
        <v>1200</v>
      </c>
      <c r="N170" s="230"/>
      <c r="O170" s="237">
        <v>1200</v>
      </c>
      <c r="P170" s="230"/>
      <c r="Q170" s="237">
        <v>1200</v>
      </c>
      <c r="R170" s="230"/>
      <c r="S170" s="237">
        <v>1200</v>
      </c>
      <c r="T170" s="230"/>
      <c r="U170" s="237">
        <v>2000</v>
      </c>
      <c r="V170" s="233"/>
      <c r="W170" s="237">
        <v>2000</v>
      </c>
      <c r="X170" s="233"/>
      <c r="Y170" s="237">
        <v>2000</v>
      </c>
      <c r="Z170" s="230"/>
      <c r="AA170" s="237">
        <v>2000</v>
      </c>
      <c r="AB170" s="230"/>
      <c r="AC170" s="237">
        <v>2000</v>
      </c>
      <c r="AD170" s="230"/>
      <c r="AE170" s="237">
        <f>AC170+AD170</f>
        <v>2000</v>
      </c>
      <c r="AF170" s="233"/>
      <c r="AG170" s="237">
        <f>AE170+AF170</f>
        <v>2000</v>
      </c>
      <c r="AH170" s="233"/>
      <c r="AI170" s="238">
        <v>2000</v>
      </c>
      <c r="AJ170" s="238"/>
      <c r="AK170" s="238">
        <f t="shared" si="10"/>
        <v>2000</v>
      </c>
    </row>
    <row r="171" spans="1:37" ht="15" customHeight="1">
      <c r="A171" s="281"/>
      <c r="B171" s="229"/>
      <c r="C171" s="227">
        <v>4260</v>
      </c>
      <c r="D171" s="228" t="s">
        <v>274</v>
      </c>
      <c r="E171" s="237">
        <v>17500</v>
      </c>
      <c r="F171" s="230"/>
      <c r="G171" s="237">
        <v>17500</v>
      </c>
      <c r="H171" s="230"/>
      <c r="I171" s="237">
        <v>17500</v>
      </c>
      <c r="J171" s="230"/>
      <c r="K171" s="237">
        <v>17500</v>
      </c>
      <c r="L171" s="230"/>
      <c r="M171" s="237">
        <v>17500</v>
      </c>
      <c r="N171" s="233">
        <v>-5000</v>
      </c>
      <c r="O171" s="237">
        <v>12500</v>
      </c>
      <c r="P171" s="230"/>
      <c r="Q171" s="237">
        <v>12500</v>
      </c>
      <c r="R171" s="230"/>
      <c r="S171" s="237">
        <v>12500</v>
      </c>
      <c r="T171" s="230"/>
      <c r="U171" s="237">
        <v>18000</v>
      </c>
      <c r="V171" s="233"/>
      <c r="W171" s="237">
        <v>18000</v>
      </c>
      <c r="X171" s="233"/>
      <c r="Y171" s="237">
        <v>18000</v>
      </c>
      <c r="Z171" s="230"/>
      <c r="AA171" s="237">
        <v>18000</v>
      </c>
      <c r="AB171" s="230"/>
      <c r="AC171" s="237">
        <v>18000</v>
      </c>
      <c r="AD171" s="230"/>
      <c r="AE171" s="237">
        <f>AC171+AD171</f>
        <v>18000</v>
      </c>
      <c r="AF171" s="233"/>
      <c r="AG171" s="237">
        <f>AE171+AF171</f>
        <v>18000</v>
      </c>
      <c r="AH171" s="233">
        <v>-3000</v>
      </c>
      <c r="AI171" s="238">
        <v>20000</v>
      </c>
      <c r="AJ171" s="238"/>
      <c r="AK171" s="238">
        <f t="shared" si="10"/>
        <v>20000</v>
      </c>
    </row>
    <row r="172" spans="1:37" ht="15" customHeight="1">
      <c r="A172" s="281"/>
      <c r="B172" s="229"/>
      <c r="C172" s="227">
        <v>4300</v>
      </c>
      <c r="D172" s="228" t="s">
        <v>257</v>
      </c>
      <c r="E172" s="237">
        <v>3400</v>
      </c>
      <c r="F172" s="230"/>
      <c r="G172" s="237">
        <v>3400</v>
      </c>
      <c r="H172" s="230"/>
      <c r="I172" s="237">
        <v>3400</v>
      </c>
      <c r="J172" s="230"/>
      <c r="K172" s="237">
        <v>3400</v>
      </c>
      <c r="L172" s="230"/>
      <c r="M172" s="237">
        <v>3400</v>
      </c>
      <c r="N172" s="230"/>
      <c r="O172" s="237">
        <v>3400</v>
      </c>
      <c r="P172" s="230"/>
      <c r="Q172" s="237">
        <v>3400</v>
      </c>
      <c r="R172" s="230"/>
      <c r="S172" s="237">
        <v>3400</v>
      </c>
      <c r="T172" s="230"/>
      <c r="U172" s="237">
        <v>10000</v>
      </c>
      <c r="V172" s="233"/>
      <c r="W172" s="237">
        <v>10000</v>
      </c>
      <c r="X172" s="233"/>
      <c r="Y172" s="237">
        <v>10000</v>
      </c>
      <c r="Z172" s="230"/>
      <c r="AA172" s="237">
        <v>10000</v>
      </c>
      <c r="AB172" s="230"/>
      <c r="AC172" s="237">
        <v>10000</v>
      </c>
      <c r="AD172" s="233">
        <v>-2000</v>
      </c>
      <c r="AE172" s="237">
        <f>AC172+AD172</f>
        <v>8000</v>
      </c>
      <c r="AF172" s="233"/>
      <c r="AG172" s="237">
        <f>AE172+AF172</f>
        <v>8000</v>
      </c>
      <c r="AH172" s="233">
        <v>-1500</v>
      </c>
      <c r="AI172" s="238">
        <v>8000</v>
      </c>
      <c r="AJ172" s="238"/>
      <c r="AK172" s="238">
        <f t="shared" si="10"/>
        <v>8000</v>
      </c>
    </row>
    <row r="173" spans="1:37" ht="15" customHeight="1">
      <c r="A173" s="281"/>
      <c r="B173" s="229"/>
      <c r="C173" s="227">
        <v>4350</v>
      </c>
      <c r="D173" s="228" t="s">
        <v>277</v>
      </c>
      <c r="E173" s="237"/>
      <c r="F173" s="230"/>
      <c r="G173" s="237"/>
      <c r="H173" s="230"/>
      <c r="I173" s="237"/>
      <c r="J173" s="230"/>
      <c r="K173" s="237"/>
      <c r="L173" s="230"/>
      <c r="M173" s="237"/>
      <c r="N173" s="230"/>
      <c r="O173" s="237"/>
      <c r="P173" s="230"/>
      <c r="Q173" s="237"/>
      <c r="R173" s="230"/>
      <c r="S173" s="237"/>
      <c r="T173" s="230"/>
      <c r="U173" s="237"/>
      <c r="V173" s="233"/>
      <c r="W173" s="237"/>
      <c r="X173" s="233"/>
      <c r="Y173" s="237"/>
      <c r="Z173" s="230"/>
      <c r="AA173" s="237"/>
      <c r="AB173" s="230"/>
      <c r="AC173" s="237"/>
      <c r="AD173" s="233"/>
      <c r="AE173" s="237"/>
      <c r="AF173" s="233"/>
      <c r="AG173" s="237"/>
      <c r="AH173" s="233"/>
      <c r="AI173" s="238">
        <v>1500</v>
      </c>
      <c r="AJ173" s="238"/>
      <c r="AK173" s="238">
        <f t="shared" si="10"/>
        <v>1500</v>
      </c>
    </row>
    <row r="174" spans="1:37" ht="15" customHeight="1">
      <c r="A174" s="281"/>
      <c r="B174" s="229"/>
      <c r="C174" s="227">
        <v>4410</v>
      </c>
      <c r="D174" s="228" t="s">
        <v>300</v>
      </c>
      <c r="E174" s="237">
        <v>700</v>
      </c>
      <c r="F174" s="230"/>
      <c r="G174" s="237">
        <v>700</v>
      </c>
      <c r="H174" s="230"/>
      <c r="I174" s="237">
        <v>700</v>
      </c>
      <c r="J174" s="230"/>
      <c r="K174" s="237">
        <v>700</v>
      </c>
      <c r="L174" s="230"/>
      <c r="M174" s="237">
        <v>700</v>
      </c>
      <c r="N174" s="230"/>
      <c r="O174" s="237">
        <v>700</v>
      </c>
      <c r="P174" s="230"/>
      <c r="Q174" s="237">
        <v>700</v>
      </c>
      <c r="R174" s="230"/>
      <c r="S174" s="237">
        <v>700</v>
      </c>
      <c r="T174" s="230"/>
      <c r="U174" s="237">
        <v>1000</v>
      </c>
      <c r="V174" s="233"/>
      <c r="W174" s="237">
        <v>1000</v>
      </c>
      <c r="X174" s="233"/>
      <c r="Y174" s="237">
        <v>1000</v>
      </c>
      <c r="Z174" s="230"/>
      <c r="AA174" s="237">
        <v>1000</v>
      </c>
      <c r="AB174" s="230"/>
      <c r="AC174" s="237">
        <v>1000</v>
      </c>
      <c r="AD174" s="230"/>
      <c r="AE174" s="237">
        <f aca="true" t="shared" si="11" ref="AE174:AE191">AC174+AD174</f>
        <v>1000</v>
      </c>
      <c r="AF174" s="233"/>
      <c r="AG174" s="237">
        <f>AE174+AF174</f>
        <v>1000</v>
      </c>
      <c r="AH174" s="233"/>
      <c r="AI174" s="238">
        <v>600</v>
      </c>
      <c r="AJ174" s="238"/>
      <c r="AK174" s="238">
        <f t="shared" si="10"/>
        <v>600</v>
      </c>
    </row>
    <row r="175" spans="1:37" ht="15" customHeight="1">
      <c r="A175" s="281"/>
      <c r="B175" s="229"/>
      <c r="C175" s="227">
        <v>4430</v>
      </c>
      <c r="D175" s="228" t="s">
        <v>279</v>
      </c>
      <c r="E175" s="237">
        <v>200</v>
      </c>
      <c r="F175" s="230"/>
      <c r="G175" s="237">
        <v>200</v>
      </c>
      <c r="H175" s="230"/>
      <c r="I175" s="237">
        <v>200</v>
      </c>
      <c r="J175" s="230"/>
      <c r="K175" s="237">
        <v>200</v>
      </c>
      <c r="L175" s="230"/>
      <c r="M175" s="237">
        <v>200</v>
      </c>
      <c r="N175" s="230"/>
      <c r="O175" s="237">
        <v>200</v>
      </c>
      <c r="P175" s="230"/>
      <c r="Q175" s="237">
        <v>200</v>
      </c>
      <c r="R175" s="230"/>
      <c r="S175" s="237">
        <v>200</v>
      </c>
      <c r="T175" s="230"/>
      <c r="U175" s="237">
        <v>1000</v>
      </c>
      <c r="V175" s="233"/>
      <c r="W175" s="237">
        <v>1000</v>
      </c>
      <c r="X175" s="233"/>
      <c r="Y175" s="237">
        <v>1000</v>
      </c>
      <c r="Z175" s="230">
        <v>-490</v>
      </c>
      <c r="AA175" s="237">
        <v>510</v>
      </c>
      <c r="AB175" s="230"/>
      <c r="AC175" s="237">
        <v>510</v>
      </c>
      <c r="AD175" s="230"/>
      <c r="AE175" s="237">
        <f t="shared" si="11"/>
        <v>510</v>
      </c>
      <c r="AF175" s="233"/>
      <c r="AG175" s="237">
        <f>AE175+AF175</f>
        <v>510</v>
      </c>
      <c r="AH175" s="233"/>
      <c r="AI175" s="238">
        <v>1000</v>
      </c>
      <c r="AJ175" s="238"/>
      <c r="AK175" s="238">
        <f t="shared" si="10"/>
        <v>1000</v>
      </c>
    </row>
    <row r="176" spans="1:37" ht="15" customHeight="1">
      <c r="A176" s="281"/>
      <c r="B176" s="229"/>
      <c r="C176" s="227">
        <v>4440</v>
      </c>
      <c r="D176" s="228" t="s">
        <v>280</v>
      </c>
      <c r="E176" s="264">
        <v>11900</v>
      </c>
      <c r="F176" s="230"/>
      <c r="G176" s="264">
        <v>11900</v>
      </c>
      <c r="H176" s="230"/>
      <c r="I176" s="237">
        <v>11900</v>
      </c>
      <c r="J176" s="230"/>
      <c r="K176" s="237">
        <v>11900</v>
      </c>
      <c r="L176" s="230"/>
      <c r="M176" s="237">
        <v>11900</v>
      </c>
      <c r="N176" s="230"/>
      <c r="O176" s="237">
        <v>11900</v>
      </c>
      <c r="P176" s="230"/>
      <c r="Q176" s="237">
        <v>11900</v>
      </c>
      <c r="R176" s="230"/>
      <c r="S176" s="237">
        <v>11900</v>
      </c>
      <c r="T176" s="230"/>
      <c r="U176" s="237">
        <v>23300</v>
      </c>
      <c r="V176" s="233"/>
      <c r="W176" s="237">
        <v>23300</v>
      </c>
      <c r="X176" s="233"/>
      <c r="Y176" s="237">
        <v>23300</v>
      </c>
      <c r="Z176" s="230"/>
      <c r="AA176" s="237">
        <v>23300</v>
      </c>
      <c r="AB176" s="230"/>
      <c r="AC176" s="237">
        <v>23300</v>
      </c>
      <c r="AD176" s="230"/>
      <c r="AE176" s="237">
        <f t="shared" si="11"/>
        <v>23300</v>
      </c>
      <c r="AF176" s="233"/>
      <c r="AG176" s="237">
        <f>AE176+AF176</f>
        <v>23300</v>
      </c>
      <c r="AH176" s="233"/>
      <c r="AI176" s="238">
        <v>32100</v>
      </c>
      <c r="AJ176" s="238"/>
      <c r="AK176" s="238">
        <f t="shared" si="10"/>
        <v>32100</v>
      </c>
    </row>
    <row r="177" spans="1:37" ht="15" customHeight="1">
      <c r="A177" s="289"/>
      <c r="B177" s="412" t="s">
        <v>358</v>
      </c>
      <c r="C177" s="413"/>
      <c r="D177" s="332"/>
      <c r="E177" s="294">
        <v>340000</v>
      </c>
      <c r="F177" s="294">
        <v>23053</v>
      </c>
      <c r="G177" s="292">
        <v>363053</v>
      </c>
      <c r="H177" s="293"/>
      <c r="I177" s="294">
        <v>363053</v>
      </c>
      <c r="J177" s="292"/>
      <c r="K177" s="292">
        <v>363053</v>
      </c>
      <c r="L177" s="293"/>
      <c r="M177" s="294">
        <v>363053</v>
      </c>
      <c r="N177" s="292">
        <v>-9000</v>
      </c>
      <c r="O177" s="294">
        <v>354053</v>
      </c>
      <c r="P177" s="293"/>
      <c r="Q177" s="294">
        <v>354053</v>
      </c>
      <c r="R177" s="292"/>
      <c r="S177" s="294">
        <v>354053</v>
      </c>
      <c r="T177" s="294"/>
      <c r="U177" s="294">
        <v>350000</v>
      </c>
      <c r="V177" s="292"/>
      <c r="W177" s="294">
        <v>350000</v>
      </c>
      <c r="X177" s="294"/>
      <c r="Y177" s="294">
        <v>350000</v>
      </c>
      <c r="Z177" s="294">
        <v>11915</v>
      </c>
      <c r="AA177" s="295">
        <v>361915</v>
      </c>
      <c r="AB177" s="295">
        <v>782</v>
      </c>
      <c r="AC177" s="295">
        <v>362697</v>
      </c>
      <c r="AD177" s="295">
        <f>SUM(AD164:AD176)</f>
        <v>58000</v>
      </c>
      <c r="AE177" s="295">
        <f t="shared" si="11"/>
        <v>420697</v>
      </c>
      <c r="AF177" s="295">
        <f>SUM(AF164:AF176)</f>
        <v>20000</v>
      </c>
      <c r="AG177" s="295">
        <f>SUM(AG164:AG176)</f>
        <v>435215</v>
      </c>
      <c r="AH177" s="295">
        <f>SUM(AH164:AH176)</f>
        <v>36300</v>
      </c>
      <c r="AI177" s="297">
        <f>SUM(AI164:AI176)</f>
        <v>745470</v>
      </c>
      <c r="AJ177" s="297"/>
      <c r="AK177" s="246">
        <f>SUM(AK164:AK176)</f>
        <v>745470</v>
      </c>
    </row>
    <row r="178" spans="1:37" ht="15" customHeight="1">
      <c r="A178" s="358"/>
      <c r="B178" s="298">
        <v>80113</v>
      </c>
      <c r="C178" s="299">
        <v>4010</v>
      </c>
      <c r="D178" s="300" t="s">
        <v>266</v>
      </c>
      <c r="E178" s="310">
        <v>18600</v>
      </c>
      <c r="F178" s="302">
        <v>273</v>
      </c>
      <c r="G178" s="301">
        <v>18873</v>
      </c>
      <c r="H178" s="302"/>
      <c r="I178" s="301">
        <v>18873</v>
      </c>
      <c r="J178" s="302"/>
      <c r="K178" s="301">
        <v>18873</v>
      </c>
      <c r="L178" s="302"/>
      <c r="M178" s="301">
        <v>18873</v>
      </c>
      <c r="N178" s="302"/>
      <c r="O178" s="301">
        <v>18873</v>
      </c>
      <c r="P178" s="302"/>
      <c r="Q178" s="301">
        <v>18873</v>
      </c>
      <c r="R178" s="302"/>
      <c r="S178" s="301">
        <v>18873</v>
      </c>
      <c r="T178" s="302"/>
      <c r="U178" s="301">
        <v>22500</v>
      </c>
      <c r="V178" s="303"/>
      <c r="W178" s="301">
        <v>22500</v>
      </c>
      <c r="X178" s="303"/>
      <c r="Y178" s="301">
        <v>22500</v>
      </c>
      <c r="Z178" s="302"/>
      <c r="AA178" s="301">
        <v>22500</v>
      </c>
      <c r="AB178" s="303">
        <v>4000</v>
      </c>
      <c r="AC178" s="301">
        <v>26500</v>
      </c>
      <c r="AD178" s="303">
        <v>-4000</v>
      </c>
      <c r="AE178" s="301">
        <f t="shared" si="11"/>
        <v>22500</v>
      </c>
      <c r="AF178" s="303"/>
      <c r="AG178" s="301">
        <f aca="true" t="shared" si="12" ref="AG178:AG185">AE178+AF178</f>
        <v>22500</v>
      </c>
      <c r="AH178" s="303">
        <v>-3900</v>
      </c>
      <c r="AI178" s="304">
        <v>31781</v>
      </c>
      <c r="AJ178" s="305"/>
      <c r="AK178" s="256">
        <f aca="true" t="shared" si="13" ref="AK178:AK185">AI178+AJ178</f>
        <v>31781</v>
      </c>
    </row>
    <row r="179" spans="1:37" ht="15" customHeight="1">
      <c r="A179" s="281"/>
      <c r="B179" s="229" t="s">
        <v>359</v>
      </c>
      <c r="C179" s="227">
        <v>4040</v>
      </c>
      <c r="D179" s="228" t="s">
        <v>268</v>
      </c>
      <c r="E179" s="236">
        <v>1300</v>
      </c>
      <c r="F179" s="230">
        <v>-273</v>
      </c>
      <c r="G179" s="237">
        <v>1027</v>
      </c>
      <c r="H179" s="230"/>
      <c r="I179" s="237">
        <v>1027</v>
      </c>
      <c r="J179" s="230"/>
      <c r="K179" s="237">
        <v>1027</v>
      </c>
      <c r="L179" s="230"/>
      <c r="M179" s="237">
        <v>1027</v>
      </c>
      <c r="N179" s="230"/>
      <c r="O179" s="237">
        <v>1027</v>
      </c>
      <c r="P179" s="230"/>
      <c r="Q179" s="237">
        <v>1027</v>
      </c>
      <c r="R179" s="230"/>
      <c r="S179" s="237">
        <v>1027</v>
      </c>
      <c r="T179" s="230"/>
      <c r="U179" s="237">
        <v>1500</v>
      </c>
      <c r="V179" s="233"/>
      <c r="W179" s="237">
        <v>1500</v>
      </c>
      <c r="X179" s="233"/>
      <c r="Y179" s="237">
        <v>1500</v>
      </c>
      <c r="Z179" s="230">
        <v>-91</v>
      </c>
      <c r="AA179" s="237">
        <v>1409</v>
      </c>
      <c r="AB179" s="230"/>
      <c r="AC179" s="237">
        <v>1409</v>
      </c>
      <c r="AD179" s="230"/>
      <c r="AE179" s="237">
        <f t="shared" si="11"/>
        <v>1409</v>
      </c>
      <c r="AF179" s="233"/>
      <c r="AG179" s="237">
        <f t="shared" si="12"/>
        <v>1409</v>
      </c>
      <c r="AH179" s="233"/>
      <c r="AI179" s="238">
        <v>2013</v>
      </c>
      <c r="AJ179" s="253"/>
      <c r="AK179" s="260">
        <f t="shared" si="13"/>
        <v>2013</v>
      </c>
    </row>
    <row r="180" spans="1:37" ht="15" customHeight="1">
      <c r="A180" s="281"/>
      <c r="B180" s="229" t="s">
        <v>360</v>
      </c>
      <c r="C180" s="227">
        <v>4110</v>
      </c>
      <c r="D180" s="228" t="s">
        <v>270</v>
      </c>
      <c r="E180" s="236">
        <v>3600</v>
      </c>
      <c r="F180" s="230"/>
      <c r="G180" s="237">
        <v>3600</v>
      </c>
      <c r="H180" s="230"/>
      <c r="I180" s="237">
        <v>3600</v>
      </c>
      <c r="J180" s="230"/>
      <c r="K180" s="237">
        <v>3600</v>
      </c>
      <c r="L180" s="230"/>
      <c r="M180" s="237">
        <v>3600</v>
      </c>
      <c r="N180" s="230"/>
      <c r="O180" s="237">
        <v>3600</v>
      </c>
      <c r="P180" s="230"/>
      <c r="Q180" s="237">
        <v>3600</v>
      </c>
      <c r="R180" s="230"/>
      <c r="S180" s="237">
        <v>3600</v>
      </c>
      <c r="T180" s="230"/>
      <c r="U180" s="237">
        <v>4200</v>
      </c>
      <c r="V180" s="233"/>
      <c r="W180" s="237">
        <v>4200</v>
      </c>
      <c r="X180" s="233"/>
      <c r="Y180" s="237">
        <v>4200</v>
      </c>
      <c r="Z180" s="230"/>
      <c r="AA180" s="237">
        <v>4200</v>
      </c>
      <c r="AB180" s="230"/>
      <c r="AC180" s="237">
        <v>4200</v>
      </c>
      <c r="AD180" s="230"/>
      <c r="AE180" s="237">
        <f t="shared" si="11"/>
        <v>4200</v>
      </c>
      <c r="AF180" s="233"/>
      <c r="AG180" s="237">
        <f t="shared" si="12"/>
        <v>4200</v>
      </c>
      <c r="AH180" s="233">
        <v>-600</v>
      </c>
      <c r="AI180" s="238">
        <v>5600</v>
      </c>
      <c r="AJ180" s="253"/>
      <c r="AK180" s="260">
        <f t="shared" si="13"/>
        <v>5600</v>
      </c>
    </row>
    <row r="181" spans="1:37" ht="15" customHeight="1">
      <c r="A181" s="281"/>
      <c r="B181" s="229"/>
      <c r="C181" s="227">
        <v>4120</v>
      </c>
      <c r="D181" s="228" t="s">
        <v>271</v>
      </c>
      <c r="E181" s="236">
        <v>500</v>
      </c>
      <c r="F181" s="230"/>
      <c r="G181" s="237">
        <v>500</v>
      </c>
      <c r="H181" s="230"/>
      <c r="I181" s="237">
        <v>500</v>
      </c>
      <c r="J181" s="230"/>
      <c r="K181" s="237">
        <v>500</v>
      </c>
      <c r="L181" s="230"/>
      <c r="M181" s="237">
        <v>500</v>
      </c>
      <c r="N181" s="230"/>
      <c r="O181" s="237">
        <v>500</v>
      </c>
      <c r="P181" s="230"/>
      <c r="Q181" s="237">
        <v>500</v>
      </c>
      <c r="R181" s="230"/>
      <c r="S181" s="237">
        <v>500</v>
      </c>
      <c r="T181" s="230"/>
      <c r="U181" s="237">
        <v>600</v>
      </c>
      <c r="V181" s="233"/>
      <c r="W181" s="237">
        <v>600</v>
      </c>
      <c r="X181" s="233"/>
      <c r="Y181" s="237">
        <v>600</v>
      </c>
      <c r="Z181" s="230"/>
      <c r="AA181" s="237">
        <v>600</v>
      </c>
      <c r="AB181" s="230"/>
      <c r="AC181" s="237">
        <v>600</v>
      </c>
      <c r="AD181" s="230"/>
      <c r="AE181" s="237">
        <f t="shared" si="11"/>
        <v>600</v>
      </c>
      <c r="AF181" s="233"/>
      <c r="AG181" s="237">
        <f t="shared" si="12"/>
        <v>600</v>
      </c>
      <c r="AH181" s="233">
        <v>-100</v>
      </c>
      <c r="AI181" s="238">
        <v>800</v>
      </c>
      <c r="AJ181" s="253"/>
      <c r="AK181" s="260">
        <f t="shared" si="13"/>
        <v>800</v>
      </c>
    </row>
    <row r="182" spans="1:37" ht="15" customHeight="1">
      <c r="A182" s="281"/>
      <c r="B182" s="229"/>
      <c r="C182" s="227">
        <v>4210</v>
      </c>
      <c r="D182" s="228" t="s">
        <v>273</v>
      </c>
      <c r="E182" s="334">
        <v>1200</v>
      </c>
      <c r="F182" s="340">
        <v>2777</v>
      </c>
      <c r="G182" s="264">
        <v>3977</v>
      </c>
      <c r="H182" s="335"/>
      <c r="I182" s="264">
        <v>3977</v>
      </c>
      <c r="J182" s="340"/>
      <c r="K182" s="264">
        <v>3977</v>
      </c>
      <c r="L182" s="335"/>
      <c r="M182" s="264">
        <v>3977</v>
      </c>
      <c r="N182" s="335"/>
      <c r="O182" s="264">
        <v>3977</v>
      </c>
      <c r="P182" s="335"/>
      <c r="Q182" s="264">
        <v>3977</v>
      </c>
      <c r="R182" s="335"/>
      <c r="S182" s="264">
        <v>3977</v>
      </c>
      <c r="T182" s="335"/>
      <c r="U182" s="237">
        <v>3076</v>
      </c>
      <c r="V182" s="233"/>
      <c r="W182" s="237">
        <v>3076</v>
      </c>
      <c r="X182" s="233"/>
      <c r="Y182" s="237">
        <v>3076</v>
      </c>
      <c r="Z182" s="230">
        <v>337</v>
      </c>
      <c r="AA182" s="237">
        <v>3413</v>
      </c>
      <c r="AB182" s="230"/>
      <c r="AC182" s="237">
        <v>3413</v>
      </c>
      <c r="AD182" s="233">
        <v>3000</v>
      </c>
      <c r="AE182" s="237">
        <f t="shared" si="11"/>
        <v>6413</v>
      </c>
      <c r="AF182" s="233"/>
      <c r="AG182" s="237">
        <f t="shared" si="12"/>
        <v>6413</v>
      </c>
      <c r="AH182" s="233"/>
      <c r="AI182" s="238">
        <v>22000</v>
      </c>
      <c r="AJ182" s="253"/>
      <c r="AK182" s="260">
        <f t="shared" si="13"/>
        <v>22000</v>
      </c>
    </row>
    <row r="183" spans="1:37" ht="15" customHeight="1">
      <c r="A183" s="281"/>
      <c r="B183" s="229"/>
      <c r="C183" s="227">
        <v>4300</v>
      </c>
      <c r="D183" s="228" t="s">
        <v>257</v>
      </c>
      <c r="E183" s="326">
        <v>500</v>
      </c>
      <c r="F183" s="327">
        <v>500</v>
      </c>
      <c r="G183" s="232">
        <v>1000</v>
      </c>
      <c r="H183" s="327"/>
      <c r="I183" s="232">
        <v>1000</v>
      </c>
      <c r="J183" s="327"/>
      <c r="K183" s="232">
        <v>1000</v>
      </c>
      <c r="L183" s="327"/>
      <c r="M183" s="232">
        <v>1000</v>
      </c>
      <c r="N183" s="327"/>
      <c r="O183" s="232">
        <v>1000</v>
      </c>
      <c r="P183" s="327"/>
      <c r="Q183" s="232">
        <v>1000</v>
      </c>
      <c r="R183" s="327"/>
      <c r="S183" s="232">
        <v>1000</v>
      </c>
      <c r="T183" s="327"/>
      <c r="U183" s="237">
        <v>1000</v>
      </c>
      <c r="V183" s="233"/>
      <c r="W183" s="237">
        <v>1000</v>
      </c>
      <c r="X183" s="233"/>
      <c r="Y183" s="237">
        <v>1000</v>
      </c>
      <c r="Z183" s="230"/>
      <c r="AA183" s="237">
        <v>1000</v>
      </c>
      <c r="AB183" s="233">
        <v>6000</v>
      </c>
      <c r="AC183" s="237">
        <v>7000</v>
      </c>
      <c r="AD183" s="233">
        <v>-3000</v>
      </c>
      <c r="AE183" s="237">
        <f t="shared" si="11"/>
        <v>4000</v>
      </c>
      <c r="AF183" s="233"/>
      <c r="AG183" s="237">
        <f t="shared" si="12"/>
        <v>4000</v>
      </c>
      <c r="AH183" s="233"/>
      <c r="AI183" s="238">
        <v>8000</v>
      </c>
      <c r="AJ183" s="253"/>
      <c r="AK183" s="260">
        <f t="shared" si="13"/>
        <v>8000</v>
      </c>
    </row>
    <row r="184" spans="1:37" ht="15" customHeight="1">
      <c r="A184" s="281"/>
      <c r="B184" s="229"/>
      <c r="C184" s="227">
        <v>4430</v>
      </c>
      <c r="D184" s="228" t="s">
        <v>279</v>
      </c>
      <c r="E184" s="236">
        <v>3500</v>
      </c>
      <c r="F184" s="233">
        <v>-1277</v>
      </c>
      <c r="G184" s="237">
        <v>2223</v>
      </c>
      <c r="H184" s="230"/>
      <c r="I184" s="237">
        <v>2223</v>
      </c>
      <c r="J184" s="230"/>
      <c r="K184" s="237">
        <v>2223</v>
      </c>
      <c r="L184" s="230"/>
      <c r="M184" s="237">
        <v>2223</v>
      </c>
      <c r="N184" s="230"/>
      <c r="O184" s="237">
        <v>2223</v>
      </c>
      <c r="P184" s="230"/>
      <c r="Q184" s="237">
        <v>2223</v>
      </c>
      <c r="R184" s="230"/>
      <c r="S184" s="237">
        <v>2223</v>
      </c>
      <c r="T184" s="230"/>
      <c r="U184" s="237">
        <v>2500</v>
      </c>
      <c r="V184" s="233"/>
      <c r="W184" s="237">
        <v>2500</v>
      </c>
      <c r="X184" s="233"/>
      <c r="Y184" s="237">
        <v>2500</v>
      </c>
      <c r="Z184" s="230">
        <v>-337</v>
      </c>
      <c r="AA184" s="237">
        <v>2163</v>
      </c>
      <c r="AB184" s="230"/>
      <c r="AC184" s="237">
        <v>2163</v>
      </c>
      <c r="AD184" s="230"/>
      <c r="AE184" s="237">
        <f t="shared" si="11"/>
        <v>2163</v>
      </c>
      <c r="AF184" s="233"/>
      <c r="AG184" s="237">
        <f t="shared" si="12"/>
        <v>2163</v>
      </c>
      <c r="AH184" s="233"/>
      <c r="AI184" s="238">
        <v>2500</v>
      </c>
      <c r="AJ184" s="253"/>
      <c r="AK184" s="260">
        <f t="shared" si="13"/>
        <v>2500</v>
      </c>
    </row>
    <row r="185" spans="1:37" ht="15" customHeight="1">
      <c r="A185" s="281"/>
      <c r="B185" s="338"/>
      <c r="C185" s="414">
        <v>4440</v>
      </c>
      <c r="D185" s="339" t="s">
        <v>280</v>
      </c>
      <c r="E185" s="236">
        <v>600</v>
      </c>
      <c r="F185" s="230"/>
      <c r="G185" s="237">
        <v>600</v>
      </c>
      <c r="H185" s="230"/>
      <c r="I185" s="237">
        <v>600</v>
      </c>
      <c r="J185" s="230"/>
      <c r="K185" s="237">
        <v>600</v>
      </c>
      <c r="L185" s="230"/>
      <c r="M185" s="237">
        <v>600</v>
      </c>
      <c r="N185" s="230"/>
      <c r="O185" s="237">
        <v>600</v>
      </c>
      <c r="P185" s="230"/>
      <c r="Q185" s="237">
        <v>600</v>
      </c>
      <c r="R185" s="230"/>
      <c r="S185" s="237">
        <v>600</v>
      </c>
      <c r="T185" s="230"/>
      <c r="U185" s="264">
        <v>624</v>
      </c>
      <c r="V185" s="233"/>
      <c r="W185" s="237">
        <v>624</v>
      </c>
      <c r="X185" s="233"/>
      <c r="Y185" s="237">
        <v>624</v>
      </c>
      <c r="Z185" s="230"/>
      <c r="AA185" s="264">
        <v>624</v>
      </c>
      <c r="AB185" s="230"/>
      <c r="AC185" s="264">
        <v>624</v>
      </c>
      <c r="AD185" s="230"/>
      <c r="AE185" s="264">
        <f t="shared" si="11"/>
        <v>624</v>
      </c>
      <c r="AF185" s="233"/>
      <c r="AG185" s="264">
        <f t="shared" si="12"/>
        <v>624</v>
      </c>
      <c r="AH185" s="233"/>
      <c r="AI185" s="282">
        <v>730</v>
      </c>
      <c r="AJ185" s="306"/>
      <c r="AK185" s="267">
        <f t="shared" si="13"/>
        <v>730</v>
      </c>
    </row>
    <row r="186" spans="1:37" ht="15" customHeight="1">
      <c r="A186" s="281"/>
      <c r="B186" s="285" t="s">
        <v>361</v>
      </c>
      <c r="C186" s="286"/>
      <c r="D186" s="231"/>
      <c r="E186" s="294">
        <v>29800</v>
      </c>
      <c r="F186" s="292">
        <v>2000</v>
      </c>
      <c r="G186" s="292">
        <v>31800</v>
      </c>
      <c r="H186" s="293"/>
      <c r="I186" s="294">
        <v>31800</v>
      </c>
      <c r="J186" s="292"/>
      <c r="K186" s="292">
        <v>31800</v>
      </c>
      <c r="L186" s="293"/>
      <c r="M186" s="294">
        <v>31800</v>
      </c>
      <c r="N186" s="293"/>
      <c r="O186" s="294">
        <v>31800</v>
      </c>
      <c r="P186" s="293"/>
      <c r="Q186" s="294">
        <v>31800</v>
      </c>
      <c r="R186" s="292"/>
      <c r="S186" s="294">
        <v>31800</v>
      </c>
      <c r="T186" s="294"/>
      <c r="U186" s="294">
        <v>36000</v>
      </c>
      <c r="V186" s="292"/>
      <c r="W186" s="294">
        <v>36000</v>
      </c>
      <c r="X186" s="294"/>
      <c r="Y186" s="294">
        <v>36000</v>
      </c>
      <c r="Z186" s="294">
        <v>-91</v>
      </c>
      <c r="AA186" s="295">
        <v>35909</v>
      </c>
      <c r="AB186" s="295">
        <v>10000</v>
      </c>
      <c r="AC186" s="295">
        <v>45909</v>
      </c>
      <c r="AD186" s="295">
        <f>SUM(AD178:AD185)</f>
        <v>-4000</v>
      </c>
      <c r="AE186" s="295">
        <f t="shared" si="11"/>
        <v>41909</v>
      </c>
      <c r="AF186" s="295"/>
      <c r="AG186" s="295">
        <f>SUM(AG178:AG185)</f>
        <v>41909</v>
      </c>
      <c r="AH186" s="295">
        <f>SUM(AH178:AH185)</f>
        <v>-4600</v>
      </c>
      <c r="AI186" s="246">
        <f>SUM(AI178:AI185)</f>
        <v>73424</v>
      </c>
      <c r="AJ186" s="246"/>
      <c r="AK186" s="284">
        <f>SUM(AK178:AK185)</f>
        <v>73424</v>
      </c>
    </row>
    <row r="187" spans="1:37" ht="15" customHeight="1">
      <c r="A187" s="262"/>
      <c r="B187" s="279">
        <v>80120</v>
      </c>
      <c r="C187" s="287">
        <v>2540</v>
      </c>
      <c r="D187" s="309" t="s">
        <v>362</v>
      </c>
      <c r="E187" s="310">
        <v>209000</v>
      </c>
      <c r="F187" s="303">
        <v>229000</v>
      </c>
      <c r="G187" s="301">
        <v>438000</v>
      </c>
      <c r="H187" s="302"/>
      <c r="I187" s="301">
        <v>438000</v>
      </c>
      <c r="J187" s="302"/>
      <c r="K187" s="301">
        <v>438000</v>
      </c>
      <c r="L187" s="301"/>
      <c r="M187" s="301">
        <v>438000</v>
      </c>
      <c r="N187" s="302"/>
      <c r="O187" s="305">
        <v>438000</v>
      </c>
      <c r="P187" s="305"/>
      <c r="Q187" s="301">
        <v>438000</v>
      </c>
      <c r="R187" s="311"/>
      <c r="S187" s="305">
        <v>438000</v>
      </c>
      <c r="T187" s="301"/>
      <c r="U187" s="301">
        <v>388000</v>
      </c>
      <c r="V187" s="303">
        <v>-49578</v>
      </c>
      <c r="W187" s="301">
        <v>338422</v>
      </c>
      <c r="X187" s="303"/>
      <c r="Y187" s="301">
        <v>338422</v>
      </c>
      <c r="Z187" s="302"/>
      <c r="AA187" s="301">
        <v>338422</v>
      </c>
      <c r="AB187" s="302"/>
      <c r="AC187" s="301">
        <v>338422</v>
      </c>
      <c r="AD187" s="302"/>
      <c r="AE187" s="301">
        <f t="shared" si="11"/>
        <v>338422</v>
      </c>
      <c r="AF187" s="303"/>
      <c r="AG187" s="301">
        <f>AE187+AF187</f>
        <v>338422</v>
      </c>
      <c r="AH187" s="305"/>
      <c r="AI187" s="256">
        <v>355418</v>
      </c>
      <c r="AJ187" s="257">
        <v>83000</v>
      </c>
      <c r="AK187" s="256">
        <f aca="true" t="shared" si="14" ref="AK187:AK202">AI187+AJ187</f>
        <v>438418</v>
      </c>
    </row>
    <row r="188" spans="1:37" ht="15" customHeight="1">
      <c r="A188" s="262"/>
      <c r="B188" s="313" t="s">
        <v>192</v>
      </c>
      <c r="C188" s="415">
        <v>4010</v>
      </c>
      <c r="D188" s="360" t="s">
        <v>266</v>
      </c>
      <c r="E188" s="416">
        <v>1642600</v>
      </c>
      <c r="F188" s="417">
        <v>155500</v>
      </c>
      <c r="G188" s="418">
        <v>1798100</v>
      </c>
      <c r="H188" s="419"/>
      <c r="I188" s="418">
        <v>1798100</v>
      </c>
      <c r="J188" s="419"/>
      <c r="K188" s="418">
        <v>1798100</v>
      </c>
      <c r="L188" s="420">
        <v>-180000</v>
      </c>
      <c r="M188" s="418">
        <v>1618100</v>
      </c>
      <c r="N188" s="419"/>
      <c r="O188" s="420">
        <v>1618100</v>
      </c>
      <c r="P188" s="420">
        <v>-9000</v>
      </c>
      <c r="Q188" s="418">
        <v>1609100</v>
      </c>
      <c r="R188" s="420">
        <v>110397</v>
      </c>
      <c r="S188" s="420">
        <v>1719497</v>
      </c>
      <c r="T188" s="418">
        <v>17100</v>
      </c>
      <c r="U188" s="418">
        <v>1467070</v>
      </c>
      <c r="V188" s="417"/>
      <c r="W188" s="418">
        <v>1467070</v>
      </c>
      <c r="X188" s="417"/>
      <c r="Y188" s="418">
        <v>1467070</v>
      </c>
      <c r="Z188" s="417"/>
      <c r="AA188" s="418">
        <v>1467070</v>
      </c>
      <c r="AB188" s="417">
        <v>75000</v>
      </c>
      <c r="AC188" s="418">
        <v>1542070</v>
      </c>
      <c r="AD188" s="417"/>
      <c r="AE188" s="418">
        <f t="shared" si="11"/>
        <v>1542070</v>
      </c>
      <c r="AF188" s="421" t="s">
        <v>363</v>
      </c>
      <c r="AG188" s="422">
        <v>1550800</v>
      </c>
      <c r="AH188" s="377">
        <v>81118</v>
      </c>
      <c r="AI188" s="423">
        <v>2899318</v>
      </c>
      <c r="AJ188" s="424">
        <v>26000</v>
      </c>
      <c r="AK188" s="260">
        <f t="shared" si="14"/>
        <v>2925318</v>
      </c>
    </row>
    <row r="189" spans="1:37" ht="15" customHeight="1">
      <c r="A189" s="262"/>
      <c r="B189" s="313"/>
      <c r="C189" s="425">
        <v>4040</v>
      </c>
      <c r="D189" s="313" t="s">
        <v>268</v>
      </c>
      <c r="E189" s="236">
        <v>147690</v>
      </c>
      <c r="F189" s="230"/>
      <c r="G189" s="237">
        <v>147690</v>
      </c>
      <c r="H189" s="230"/>
      <c r="I189" s="237">
        <v>147690</v>
      </c>
      <c r="J189" s="230"/>
      <c r="K189" s="237">
        <v>147690</v>
      </c>
      <c r="L189" s="253">
        <v>2000</v>
      </c>
      <c r="M189" s="237">
        <v>149690</v>
      </c>
      <c r="N189" s="230"/>
      <c r="O189" s="253">
        <v>149690</v>
      </c>
      <c r="P189" s="253">
        <v>-6505</v>
      </c>
      <c r="Q189" s="237">
        <v>143185</v>
      </c>
      <c r="R189" s="274"/>
      <c r="S189" s="253">
        <v>143185</v>
      </c>
      <c r="T189" s="228"/>
      <c r="U189" s="237">
        <v>142600</v>
      </c>
      <c r="V189" s="233"/>
      <c r="W189" s="237">
        <v>142600</v>
      </c>
      <c r="X189" s="233"/>
      <c r="Y189" s="237">
        <v>142600</v>
      </c>
      <c r="Z189" s="230"/>
      <c r="AA189" s="237">
        <v>142600</v>
      </c>
      <c r="AB189" s="230"/>
      <c r="AC189" s="237">
        <v>142600</v>
      </c>
      <c r="AD189" s="230"/>
      <c r="AE189" s="237">
        <f t="shared" si="11"/>
        <v>142600</v>
      </c>
      <c r="AF189" s="233">
        <v>1889</v>
      </c>
      <c r="AG189" s="237">
        <f>AE189+AF189</f>
        <v>144489</v>
      </c>
      <c r="AH189" s="253">
        <v>-3191</v>
      </c>
      <c r="AI189" s="260">
        <v>193600</v>
      </c>
      <c r="AJ189" s="261"/>
      <c r="AK189" s="260">
        <f t="shared" si="14"/>
        <v>193600</v>
      </c>
    </row>
    <row r="190" spans="1:37" ht="15" customHeight="1">
      <c r="A190" s="262"/>
      <c r="B190" s="313"/>
      <c r="C190" s="425">
        <v>4110</v>
      </c>
      <c r="D190" s="313" t="s">
        <v>270</v>
      </c>
      <c r="E190" s="236">
        <v>321110</v>
      </c>
      <c r="F190" s="233">
        <v>28000</v>
      </c>
      <c r="G190" s="237">
        <v>349110</v>
      </c>
      <c r="H190" s="230"/>
      <c r="I190" s="237">
        <v>349110</v>
      </c>
      <c r="J190" s="230"/>
      <c r="K190" s="237">
        <v>349110</v>
      </c>
      <c r="L190" s="253">
        <v>-15000</v>
      </c>
      <c r="M190" s="237">
        <v>334110</v>
      </c>
      <c r="N190" s="230"/>
      <c r="O190" s="253">
        <v>334110</v>
      </c>
      <c r="P190" s="253">
        <v>7380</v>
      </c>
      <c r="Q190" s="237">
        <v>341490</v>
      </c>
      <c r="R190" s="253">
        <v>-40000</v>
      </c>
      <c r="S190" s="253">
        <v>301490</v>
      </c>
      <c r="T190" s="237">
        <v>2500</v>
      </c>
      <c r="U190" s="237">
        <v>201120</v>
      </c>
      <c r="V190" s="233"/>
      <c r="W190" s="237">
        <v>201120</v>
      </c>
      <c r="X190" s="233"/>
      <c r="Y190" s="237">
        <v>201120</v>
      </c>
      <c r="Z190" s="233"/>
      <c r="AA190" s="237">
        <v>201120</v>
      </c>
      <c r="AB190" s="233">
        <v>45000</v>
      </c>
      <c r="AC190" s="237">
        <v>246120</v>
      </c>
      <c r="AD190" s="233"/>
      <c r="AE190" s="237">
        <f t="shared" si="11"/>
        <v>246120</v>
      </c>
      <c r="AF190" s="233">
        <v>20640</v>
      </c>
      <c r="AG190" s="237">
        <f>AE190+AF190</f>
        <v>266760</v>
      </c>
      <c r="AH190" s="253">
        <v>22761</v>
      </c>
      <c r="AI190" s="260">
        <v>566440</v>
      </c>
      <c r="AJ190" s="261">
        <v>4500</v>
      </c>
      <c r="AK190" s="260">
        <f t="shared" si="14"/>
        <v>570940</v>
      </c>
    </row>
    <row r="191" spans="1:37" ht="15" customHeight="1">
      <c r="A191" s="262"/>
      <c r="B191" s="313"/>
      <c r="C191" s="425">
        <v>4120</v>
      </c>
      <c r="D191" s="313" t="s">
        <v>271</v>
      </c>
      <c r="E191" s="236">
        <v>43600</v>
      </c>
      <c r="F191" s="233">
        <v>5800</v>
      </c>
      <c r="G191" s="237">
        <v>49400</v>
      </c>
      <c r="H191" s="230"/>
      <c r="I191" s="237">
        <v>49400</v>
      </c>
      <c r="J191" s="230"/>
      <c r="K191" s="237">
        <v>49400</v>
      </c>
      <c r="L191" s="253">
        <v>-3000</v>
      </c>
      <c r="M191" s="237">
        <v>46400</v>
      </c>
      <c r="N191" s="230"/>
      <c r="O191" s="253">
        <v>46400</v>
      </c>
      <c r="P191" s="253">
        <v>6625</v>
      </c>
      <c r="Q191" s="237">
        <v>53025</v>
      </c>
      <c r="R191" s="274"/>
      <c r="S191" s="253">
        <v>53025</v>
      </c>
      <c r="T191" s="228">
        <v>500</v>
      </c>
      <c r="U191" s="237">
        <v>37210</v>
      </c>
      <c r="V191" s="233"/>
      <c r="W191" s="237">
        <v>37210</v>
      </c>
      <c r="X191" s="233"/>
      <c r="Y191" s="237">
        <v>37210</v>
      </c>
      <c r="Z191" s="233"/>
      <c r="AA191" s="237">
        <v>37210</v>
      </c>
      <c r="AB191" s="233"/>
      <c r="AC191" s="237">
        <v>37210</v>
      </c>
      <c r="AD191" s="233"/>
      <c r="AE191" s="237">
        <f t="shared" si="11"/>
        <v>37210</v>
      </c>
      <c r="AF191" s="233">
        <v>740</v>
      </c>
      <c r="AG191" s="237">
        <f>AE191+AF191</f>
        <v>37950</v>
      </c>
      <c r="AH191" s="253">
        <v>2300</v>
      </c>
      <c r="AI191" s="260">
        <v>75102</v>
      </c>
      <c r="AJ191" s="261">
        <v>500</v>
      </c>
      <c r="AK191" s="260">
        <f t="shared" si="14"/>
        <v>75602</v>
      </c>
    </row>
    <row r="192" spans="1:37" ht="15" customHeight="1">
      <c r="A192" s="262"/>
      <c r="B192" s="313"/>
      <c r="C192" s="425">
        <v>4170</v>
      </c>
      <c r="D192" s="313" t="s">
        <v>272</v>
      </c>
      <c r="E192" s="236"/>
      <c r="F192" s="233"/>
      <c r="G192" s="237"/>
      <c r="H192" s="230"/>
      <c r="I192" s="237"/>
      <c r="J192" s="230"/>
      <c r="K192" s="237"/>
      <c r="L192" s="253"/>
      <c r="M192" s="237"/>
      <c r="N192" s="230"/>
      <c r="O192" s="253"/>
      <c r="P192" s="253"/>
      <c r="Q192" s="237"/>
      <c r="R192" s="274"/>
      <c r="S192" s="253"/>
      <c r="T192" s="228"/>
      <c r="U192" s="237"/>
      <c r="V192" s="233"/>
      <c r="W192" s="237"/>
      <c r="X192" s="233"/>
      <c r="Y192" s="237"/>
      <c r="Z192" s="233"/>
      <c r="AA192" s="237"/>
      <c r="AB192" s="233"/>
      <c r="AC192" s="237"/>
      <c r="AD192" s="233"/>
      <c r="AE192" s="237"/>
      <c r="AF192" s="233"/>
      <c r="AG192" s="237"/>
      <c r="AH192" s="253"/>
      <c r="AI192" s="260">
        <v>5000</v>
      </c>
      <c r="AJ192" s="261"/>
      <c r="AK192" s="260">
        <f t="shared" si="14"/>
        <v>5000</v>
      </c>
    </row>
    <row r="193" spans="1:37" ht="15" customHeight="1">
      <c r="A193" s="262"/>
      <c r="B193" s="313"/>
      <c r="C193" s="425">
        <v>4210</v>
      </c>
      <c r="D193" s="313" t="s">
        <v>273</v>
      </c>
      <c r="E193" s="236">
        <v>71200</v>
      </c>
      <c r="F193" s="233">
        <v>-5000</v>
      </c>
      <c r="G193" s="237">
        <v>66200</v>
      </c>
      <c r="H193" s="230"/>
      <c r="I193" s="237">
        <v>66200</v>
      </c>
      <c r="J193" s="230"/>
      <c r="K193" s="237">
        <v>66200</v>
      </c>
      <c r="L193" s="253">
        <v>2500</v>
      </c>
      <c r="M193" s="237">
        <v>68700</v>
      </c>
      <c r="N193" s="230"/>
      <c r="O193" s="253">
        <v>68700</v>
      </c>
      <c r="P193" s="253">
        <v>3423</v>
      </c>
      <c r="Q193" s="237">
        <v>72123</v>
      </c>
      <c r="R193" s="274"/>
      <c r="S193" s="253">
        <v>72123</v>
      </c>
      <c r="T193" s="237">
        <v>-2100</v>
      </c>
      <c r="U193" s="237">
        <v>52000</v>
      </c>
      <c r="V193" s="233"/>
      <c r="W193" s="237">
        <v>52000</v>
      </c>
      <c r="X193" s="233"/>
      <c r="Y193" s="237">
        <v>52000</v>
      </c>
      <c r="Z193" s="230"/>
      <c r="AA193" s="237">
        <v>52000</v>
      </c>
      <c r="AB193" s="230"/>
      <c r="AC193" s="237">
        <v>52000</v>
      </c>
      <c r="AD193" s="233">
        <v>1500</v>
      </c>
      <c r="AE193" s="237">
        <f>AC193+AD193</f>
        <v>53500</v>
      </c>
      <c r="AF193" s="233">
        <v>6800</v>
      </c>
      <c r="AG193" s="237">
        <f>AE193+AF193</f>
        <v>60300</v>
      </c>
      <c r="AH193" s="253">
        <v>5616</v>
      </c>
      <c r="AI193" s="260">
        <v>67000</v>
      </c>
      <c r="AJ193" s="261">
        <v>11000</v>
      </c>
      <c r="AK193" s="260">
        <f t="shared" si="14"/>
        <v>78000</v>
      </c>
    </row>
    <row r="194" spans="1:37" ht="15" customHeight="1">
      <c r="A194" s="262"/>
      <c r="B194" s="313"/>
      <c r="C194" s="425">
        <v>4240</v>
      </c>
      <c r="D194" s="313" t="s">
        <v>354</v>
      </c>
      <c r="E194" s="334">
        <v>14500</v>
      </c>
      <c r="F194" s="335"/>
      <c r="G194" s="264">
        <v>14500</v>
      </c>
      <c r="H194" s="335"/>
      <c r="I194" s="264">
        <v>14500</v>
      </c>
      <c r="J194" s="335"/>
      <c r="K194" s="264">
        <v>14500</v>
      </c>
      <c r="L194" s="336">
        <v>500</v>
      </c>
      <c r="M194" s="237">
        <v>15000</v>
      </c>
      <c r="N194" s="230"/>
      <c r="O194" s="253">
        <v>15000</v>
      </c>
      <c r="P194" s="253"/>
      <c r="Q194" s="237">
        <v>15000</v>
      </c>
      <c r="R194" s="253">
        <v>-2000</v>
      </c>
      <c r="S194" s="253">
        <v>13000</v>
      </c>
      <c r="T194" s="228"/>
      <c r="U194" s="237">
        <v>11000</v>
      </c>
      <c r="V194" s="233"/>
      <c r="W194" s="237">
        <v>11000</v>
      </c>
      <c r="X194" s="233"/>
      <c r="Y194" s="237">
        <v>11000</v>
      </c>
      <c r="Z194" s="230"/>
      <c r="AA194" s="237">
        <v>11000</v>
      </c>
      <c r="AB194" s="230"/>
      <c r="AC194" s="237">
        <v>11000</v>
      </c>
      <c r="AD194" s="233">
        <v>1500</v>
      </c>
      <c r="AE194" s="237">
        <f>AC194+AD194</f>
        <v>12500</v>
      </c>
      <c r="AF194" s="233">
        <v>7200</v>
      </c>
      <c r="AG194" s="237">
        <f>AE194+AF194</f>
        <v>19700</v>
      </c>
      <c r="AH194" s="253"/>
      <c r="AI194" s="260">
        <v>25000</v>
      </c>
      <c r="AJ194" s="261"/>
      <c r="AK194" s="260">
        <f t="shared" si="14"/>
        <v>25000</v>
      </c>
    </row>
    <row r="195" spans="1:37" ht="15" customHeight="1">
      <c r="A195" s="262"/>
      <c r="B195" s="313"/>
      <c r="C195" s="425">
        <v>4260</v>
      </c>
      <c r="D195" s="313" t="s">
        <v>274</v>
      </c>
      <c r="E195" s="326">
        <v>125450</v>
      </c>
      <c r="F195" s="327"/>
      <c r="G195" s="232">
        <v>125450</v>
      </c>
      <c r="H195" s="327"/>
      <c r="I195" s="232">
        <v>125450</v>
      </c>
      <c r="J195" s="328">
        <v>11944</v>
      </c>
      <c r="K195" s="232">
        <v>137394</v>
      </c>
      <c r="L195" s="307">
        <v>-200</v>
      </c>
      <c r="M195" s="237">
        <v>137194</v>
      </c>
      <c r="N195" s="230"/>
      <c r="O195" s="253">
        <v>137194</v>
      </c>
      <c r="P195" s="253">
        <v>-3000</v>
      </c>
      <c r="Q195" s="237">
        <v>134194</v>
      </c>
      <c r="R195" s="253">
        <v>-23000</v>
      </c>
      <c r="S195" s="253">
        <v>111194</v>
      </c>
      <c r="T195" s="228"/>
      <c r="U195" s="237">
        <v>114300</v>
      </c>
      <c r="V195" s="233"/>
      <c r="W195" s="237">
        <v>114300</v>
      </c>
      <c r="X195" s="233"/>
      <c r="Y195" s="237">
        <v>114300</v>
      </c>
      <c r="Z195" s="230"/>
      <c r="AA195" s="237">
        <v>114300</v>
      </c>
      <c r="AB195" s="230"/>
      <c r="AC195" s="237">
        <v>114300</v>
      </c>
      <c r="AD195" s="233">
        <v>5000</v>
      </c>
      <c r="AE195" s="237">
        <f>AC195+AD195</f>
        <v>119300</v>
      </c>
      <c r="AF195" s="233">
        <v>6000</v>
      </c>
      <c r="AG195" s="237">
        <f>AE195+AF195</f>
        <v>125300</v>
      </c>
      <c r="AH195" s="253"/>
      <c r="AI195" s="260">
        <v>170102</v>
      </c>
      <c r="AJ195" s="261"/>
      <c r="AK195" s="260">
        <f t="shared" si="14"/>
        <v>170102</v>
      </c>
    </row>
    <row r="196" spans="1:37" ht="15" customHeight="1">
      <c r="A196" s="262"/>
      <c r="B196" s="313"/>
      <c r="C196" s="415">
        <v>4270</v>
      </c>
      <c r="D196" s="360" t="s">
        <v>275</v>
      </c>
      <c r="E196" s="416">
        <v>20400</v>
      </c>
      <c r="F196" s="419"/>
      <c r="G196" s="418">
        <v>20400</v>
      </c>
      <c r="H196" s="419"/>
      <c r="I196" s="418">
        <v>20400</v>
      </c>
      <c r="J196" s="419">
        <v>677</v>
      </c>
      <c r="K196" s="418">
        <v>21077</v>
      </c>
      <c r="L196" s="420">
        <v>20000</v>
      </c>
      <c r="M196" s="418">
        <v>41077</v>
      </c>
      <c r="N196" s="419"/>
      <c r="O196" s="420">
        <v>41077</v>
      </c>
      <c r="P196" s="420">
        <v>-5000</v>
      </c>
      <c r="Q196" s="418">
        <v>36077</v>
      </c>
      <c r="R196" s="420">
        <v>-5000</v>
      </c>
      <c r="S196" s="420">
        <v>31077</v>
      </c>
      <c r="T196" s="418">
        <v>7000</v>
      </c>
      <c r="U196" s="418">
        <v>39000</v>
      </c>
      <c r="V196" s="417"/>
      <c r="W196" s="418">
        <v>39000</v>
      </c>
      <c r="X196" s="417"/>
      <c r="Y196" s="418">
        <v>39000</v>
      </c>
      <c r="Z196" s="417">
        <v>66000</v>
      </c>
      <c r="AA196" s="418">
        <v>105000</v>
      </c>
      <c r="AB196" s="417">
        <v>67000</v>
      </c>
      <c r="AC196" s="418">
        <v>172000</v>
      </c>
      <c r="AD196" s="417"/>
      <c r="AE196" s="418">
        <f>AC196+AD196</f>
        <v>172000</v>
      </c>
      <c r="AF196" s="417">
        <v>-9000</v>
      </c>
      <c r="AG196" s="418">
        <f>AE196+AF196</f>
        <v>163000</v>
      </c>
      <c r="AH196" s="426" t="s">
        <v>364</v>
      </c>
      <c r="AI196" s="260">
        <v>25000</v>
      </c>
      <c r="AJ196" s="261"/>
      <c r="AK196" s="260">
        <f t="shared" si="14"/>
        <v>25000</v>
      </c>
    </row>
    <row r="197" spans="1:37" ht="15" customHeight="1">
      <c r="A197" s="262"/>
      <c r="B197" s="313"/>
      <c r="C197" s="415">
        <v>4300</v>
      </c>
      <c r="D197" s="360" t="s">
        <v>257</v>
      </c>
      <c r="E197" s="427">
        <v>87700</v>
      </c>
      <c r="F197" s="428">
        <v>-10000</v>
      </c>
      <c r="G197" s="429">
        <v>77700</v>
      </c>
      <c r="H197" s="430"/>
      <c r="I197" s="429">
        <v>77700</v>
      </c>
      <c r="J197" s="430"/>
      <c r="K197" s="429">
        <v>77700</v>
      </c>
      <c r="L197" s="431">
        <v>8430</v>
      </c>
      <c r="M197" s="429">
        <v>86130</v>
      </c>
      <c r="N197" s="430"/>
      <c r="O197" s="431">
        <v>86130</v>
      </c>
      <c r="P197" s="431">
        <v>-6000</v>
      </c>
      <c r="Q197" s="371">
        <v>80130</v>
      </c>
      <c r="R197" s="372">
        <v>-12000</v>
      </c>
      <c r="S197" s="372">
        <v>68130</v>
      </c>
      <c r="T197" s="432"/>
      <c r="U197" s="371">
        <v>114000</v>
      </c>
      <c r="V197" s="370"/>
      <c r="W197" s="371">
        <v>114000</v>
      </c>
      <c r="X197" s="370">
        <v>-3500</v>
      </c>
      <c r="Y197" s="371">
        <v>110500</v>
      </c>
      <c r="Z197" s="373"/>
      <c r="AA197" s="371">
        <v>110500</v>
      </c>
      <c r="AB197" s="373"/>
      <c r="AC197" s="371">
        <v>110500</v>
      </c>
      <c r="AD197" s="373"/>
      <c r="AE197" s="371">
        <f>AC197+AD197</f>
        <v>110500</v>
      </c>
      <c r="AF197" s="375">
        <v>42890</v>
      </c>
      <c r="AG197" s="422">
        <f>AE197+AF197</f>
        <v>153390</v>
      </c>
      <c r="AH197" s="377">
        <v>1407</v>
      </c>
      <c r="AI197" s="260">
        <v>224800</v>
      </c>
      <c r="AJ197" s="261"/>
      <c r="AK197" s="260">
        <f t="shared" si="14"/>
        <v>224800</v>
      </c>
    </row>
    <row r="198" spans="1:37" ht="15" customHeight="1">
      <c r="A198" s="262"/>
      <c r="B198" s="313"/>
      <c r="C198" s="415">
        <v>4350</v>
      </c>
      <c r="D198" s="360" t="s">
        <v>277</v>
      </c>
      <c r="E198" s="433"/>
      <c r="F198" s="370"/>
      <c r="G198" s="371"/>
      <c r="H198" s="373"/>
      <c r="I198" s="371"/>
      <c r="J198" s="373"/>
      <c r="K198" s="371"/>
      <c r="L198" s="372"/>
      <c r="M198" s="371"/>
      <c r="N198" s="373"/>
      <c r="O198" s="372"/>
      <c r="P198" s="372"/>
      <c r="Q198" s="371"/>
      <c r="R198" s="372"/>
      <c r="S198" s="372"/>
      <c r="T198" s="432"/>
      <c r="U198" s="371"/>
      <c r="V198" s="370"/>
      <c r="W198" s="371"/>
      <c r="X198" s="370"/>
      <c r="Y198" s="371"/>
      <c r="Z198" s="373"/>
      <c r="AA198" s="371"/>
      <c r="AB198" s="373"/>
      <c r="AC198" s="371"/>
      <c r="AD198" s="373"/>
      <c r="AE198" s="371"/>
      <c r="AF198" s="375"/>
      <c r="AG198" s="422"/>
      <c r="AH198" s="377"/>
      <c r="AI198" s="260">
        <v>7200</v>
      </c>
      <c r="AJ198" s="261"/>
      <c r="AK198" s="260">
        <f t="shared" si="14"/>
        <v>7200</v>
      </c>
    </row>
    <row r="199" spans="1:37" ht="15" customHeight="1">
      <c r="A199" s="262"/>
      <c r="B199" s="313"/>
      <c r="C199" s="425">
        <v>4410</v>
      </c>
      <c r="D199" s="313" t="s">
        <v>300</v>
      </c>
      <c r="E199" s="236">
        <v>5120</v>
      </c>
      <c r="F199" s="230"/>
      <c r="G199" s="237">
        <v>5120</v>
      </c>
      <c r="H199" s="230"/>
      <c r="I199" s="237">
        <v>5120</v>
      </c>
      <c r="J199" s="230"/>
      <c r="K199" s="237">
        <v>5120</v>
      </c>
      <c r="L199" s="274"/>
      <c r="M199" s="237">
        <v>5120</v>
      </c>
      <c r="N199" s="230"/>
      <c r="O199" s="253">
        <v>5120</v>
      </c>
      <c r="P199" s="274"/>
      <c r="Q199" s="237">
        <v>5120</v>
      </c>
      <c r="R199" s="274"/>
      <c r="S199" s="253">
        <v>5120</v>
      </c>
      <c r="T199" s="228"/>
      <c r="U199" s="237">
        <v>5500</v>
      </c>
      <c r="V199" s="233"/>
      <c r="W199" s="237">
        <v>5500</v>
      </c>
      <c r="X199" s="233"/>
      <c r="Y199" s="237">
        <v>5500</v>
      </c>
      <c r="Z199" s="230"/>
      <c r="AA199" s="237">
        <v>5500</v>
      </c>
      <c r="AB199" s="230"/>
      <c r="AC199" s="237">
        <v>5500</v>
      </c>
      <c r="AD199" s="230"/>
      <c r="AE199" s="237">
        <f>AC199+AD199</f>
        <v>5500</v>
      </c>
      <c r="AF199" s="233"/>
      <c r="AG199" s="237">
        <f>AE199+AF199</f>
        <v>5500</v>
      </c>
      <c r="AH199" s="253"/>
      <c r="AI199" s="260">
        <v>3895</v>
      </c>
      <c r="AJ199" s="261">
        <v>1000</v>
      </c>
      <c r="AK199" s="260">
        <f t="shared" si="14"/>
        <v>4895</v>
      </c>
    </row>
    <row r="200" spans="1:37" ht="15" customHeight="1">
      <c r="A200" s="262"/>
      <c r="B200" s="313"/>
      <c r="C200" s="425">
        <v>4430</v>
      </c>
      <c r="D200" s="313" t="s">
        <v>279</v>
      </c>
      <c r="E200" s="334">
        <v>5500</v>
      </c>
      <c r="F200" s="335"/>
      <c r="G200" s="264">
        <v>5500</v>
      </c>
      <c r="H200" s="335"/>
      <c r="I200" s="264">
        <v>5500</v>
      </c>
      <c r="J200" s="335"/>
      <c r="K200" s="264">
        <v>5500</v>
      </c>
      <c r="L200" s="336"/>
      <c r="M200" s="264">
        <v>5500</v>
      </c>
      <c r="N200" s="335"/>
      <c r="O200" s="306">
        <v>5500</v>
      </c>
      <c r="P200" s="336">
        <v>-423</v>
      </c>
      <c r="Q200" s="264">
        <v>5077</v>
      </c>
      <c r="R200" s="306">
        <v>-2500</v>
      </c>
      <c r="S200" s="253">
        <v>2577</v>
      </c>
      <c r="T200" s="228"/>
      <c r="U200" s="237">
        <v>7000</v>
      </c>
      <c r="V200" s="233"/>
      <c r="W200" s="237">
        <v>7000</v>
      </c>
      <c r="X200" s="233"/>
      <c r="Y200" s="237">
        <v>7000</v>
      </c>
      <c r="Z200" s="230"/>
      <c r="AA200" s="237">
        <v>7000</v>
      </c>
      <c r="AB200" s="230"/>
      <c r="AC200" s="237">
        <v>7000</v>
      </c>
      <c r="AD200" s="230"/>
      <c r="AE200" s="237">
        <f>AC200+AD200</f>
        <v>7000</v>
      </c>
      <c r="AF200" s="233"/>
      <c r="AG200" s="237">
        <f>AE200+AF200</f>
        <v>7000</v>
      </c>
      <c r="AH200" s="253">
        <v>-2023</v>
      </c>
      <c r="AI200" s="260">
        <v>7000</v>
      </c>
      <c r="AJ200" s="261"/>
      <c r="AK200" s="260">
        <f t="shared" si="14"/>
        <v>7000</v>
      </c>
    </row>
    <row r="201" spans="1:37" ht="15" customHeight="1">
      <c r="A201" s="262"/>
      <c r="B201" s="313"/>
      <c r="C201" s="425">
        <v>4440</v>
      </c>
      <c r="D201" s="313" t="s">
        <v>280</v>
      </c>
      <c r="E201" s="326">
        <v>122030</v>
      </c>
      <c r="F201" s="328">
        <v>15000</v>
      </c>
      <c r="G201" s="232">
        <v>137030</v>
      </c>
      <c r="H201" s="327"/>
      <c r="I201" s="232">
        <v>137030</v>
      </c>
      <c r="J201" s="327"/>
      <c r="K201" s="232">
        <v>137030</v>
      </c>
      <c r="L201" s="307"/>
      <c r="M201" s="232">
        <v>137030</v>
      </c>
      <c r="N201" s="327"/>
      <c r="O201" s="288">
        <v>137030</v>
      </c>
      <c r="P201" s="307"/>
      <c r="Q201" s="232">
        <v>137030</v>
      </c>
      <c r="R201" s="288">
        <v>-10530</v>
      </c>
      <c r="S201" s="253">
        <v>126500</v>
      </c>
      <c r="T201" s="228"/>
      <c r="U201" s="237">
        <v>97200</v>
      </c>
      <c r="V201" s="233"/>
      <c r="W201" s="237">
        <v>97200</v>
      </c>
      <c r="X201" s="233"/>
      <c r="Y201" s="237">
        <v>97200</v>
      </c>
      <c r="Z201" s="230"/>
      <c r="AA201" s="237">
        <v>97200</v>
      </c>
      <c r="AB201" s="230"/>
      <c r="AC201" s="237">
        <v>97200</v>
      </c>
      <c r="AD201" s="230"/>
      <c r="AE201" s="237">
        <f>AC201+AD201</f>
        <v>97200</v>
      </c>
      <c r="AF201" s="233"/>
      <c r="AG201" s="237">
        <f>AE201+AF201</f>
        <v>97200</v>
      </c>
      <c r="AH201" s="253"/>
      <c r="AI201" s="260">
        <v>148253</v>
      </c>
      <c r="AJ201" s="261"/>
      <c r="AK201" s="260">
        <f t="shared" si="14"/>
        <v>148253</v>
      </c>
    </row>
    <row r="202" spans="1:37" ht="15" customHeight="1">
      <c r="A202" s="262"/>
      <c r="B202" s="342"/>
      <c r="C202" s="434">
        <v>6050</v>
      </c>
      <c r="D202" s="342" t="s">
        <v>284</v>
      </c>
      <c r="E202" s="435"/>
      <c r="F202" s="331"/>
      <c r="G202" s="292"/>
      <c r="H202" s="436"/>
      <c r="I202" s="294"/>
      <c r="J202" s="436"/>
      <c r="K202" s="292"/>
      <c r="L202" s="293"/>
      <c r="M202" s="294"/>
      <c r="N202" s="436"/>
      <c r="O202" s="292"/>
      <c r="P202" s="293"/>
      <c r="Q202" s="294"/>
      <c r="R202" s="292"/>
      <c r="S202" s="319"/>
      <c r="T202" s="383"/>
      <c r="U202" s="320"/>
      <c r="V202" s="315"/>
      <c r="W202" s="320"/>
      <c r="X202" s="315"/>
      <c r="Y202" s="320"/>
      <c r="Z202" s="316"/>
      <c r="AA202" s="320"/>
      <c r="AB202" s="316"/>
      <c r="AC202" s="320"/>
      <c r="AD202" s="316"/>
      <c r="AE202" s="320"/>
      <c r="AF202" s="315"/>
      <c r="AG202" s="320"/>
      <c r="AH202" s="319"/>
      <c r="AI202" s="267">
        <v>165000</v>
      </c>
      <c r="AJ202" s="268">
        <v>40000</v>
      </c>
      <c r="AK202" s="267">
        <f t="shared" si="14"/>
        <v>205000</v>
      </c>
    </row>
    <row r="203" spans="1:37" ht="15" customHeight="1">
      <c r="A203" s="281"/>
      <c r="B203" s="290" t="s">
        <v>365</v>
      </c>
      <c r="C203" s="329"/>
      <c r="D203" s="330"/>
      <c r="E203" s="435">
        <v>2844000</v>
      </c>
      <c r="F203" s="294">
        <v>418300</v>
      </c>
      <c r="G203" s="292">
        <v>3262300</v>
      </c>
      <c r="H203" s="293"/>
      <c r="I203" s="294">
        <v>3262300</v>
      </c>
      <c r="J203" s="292">
        <v>12621</v>
      </c>
      <c r="K203" s="292">
        <v>3274921</v>
      </c>
      <c r="L203" s="294">
        <v>-154770</v>
      </c>
      <c r="M203" s="294">
        <v>3120151</v>
      </c>
      <c r="N203" s="293"/>
      <c r="O203" s="292">
        <v>3120151</v>
      </c>
      <c r="P203" s="294">
        <v>-12500</v>
      </c>
      <c r="Q203" s="294">
        <v>3107651</v>
      </c>
      <c r="R203" s="294">
        <v>10000</v>
      </c>
      <c r="S203" s="294">
        <v>3117651</v>
      </c>
      <c r="T203" s="294">
        <v>25000</v>
      </c>
      <c r="U203" s="294">
        <v>2698000</v>
      </c>
      <c r="V203" s="294">
        <v>-49578</v>
      </c>
      <c r="W203" s="294">
        <v>2648422</v>
      </c>
      <c r="X203" s="294">
        <v>0</v>
      </c>
      <c r="Y203" s="294">
        <v>2648422</v>
      </c>
      <c r="Z203" s="292">
        <v>66000</v>
      </c>
      <c r="AA203" s="295">
        <v>2714422</v>
      </c>
      <c r="AB203" s="296">
        <v>187000</v>
      </c>
      <c r="AC203" s="295">
        <v>2901422</v>
      </c>
      <c r="AD203" s="296">
        <f>SUM(AD187:AD201)</f>
        <v>8000</v>
      </c>
      <c r="AE203" s="384">
        <f>AC203+AD203</f>
        <v>2909422</v>
      </c>
      <c r="AF203" s="296">
        <v>84689</v>
      </c>
      <c r="AG203" s="384">
        <f>SUM(AG187:AG201)</f>
        <v>2969811</v>
      </c>
      <c r="AH203" s="385">
        <v>122988</v>
      </c>
      <c r="AI203" s="333">
        <f>SUM(AI187:AI202)</f>
        <v>4938128</v>
      </c>
      <c r="AJ203" s="333">
        <f>SUM(AJ187:AJ202)</f>
        <v>166000</v>
      </c>
      <c r="AK203" s="346">
        <f>SUM(AK187:AK202)</f>
        <v>5104128</v>
      </c>
    </row>
    <row r="204" spans="1:37" ht="15" customHeight="1">
      <c r="A204" s="262"/>
      <c r="B204" s="437">
        <v>80123</v>
      </c>
      <c r="C204" s="438">
        <v>4010</v>
      </c>
      <c r="D204" s="360" t="s">
        <v>266</v>
      </c>
      <c r="E204" s="236"/>
      <c r="F204" s="233"/>
      <c r="G204" s="253"/>
      <c r="H204" s="230"/>
      <c r="I204" s="237"/>
      <c r="J204" s="233"/>
      <c r="K204" s="253"/>
      <c r="L204" s="237"/>
      <c r="M204" s="237"/>
      <c r="N204" s="274"/>
      <c r="O204" s="253"/>
      <c r="P204" s="233"/>
      <c r="Q204" s="237"/>
      <c r="R204" s="233"/>
      <c r="S204" s="237"/>
      <c r="T204" s="253"/>
      <c r="U204" s="237"/>
      <c r="V204" s="233"/>
      <c r="W204" s="237"/>
      <c r="X204" s="233"/>
      <c r="Y204" s="237"/>
      <c r="Z204" s="233"/>
      <c r="AA204" s="254"/>
      <c r="AB204" s="255"/>
      <c r="AC204" s="254"/>
      <c r="AD204" s="255"/>
      <c r="AE204" s="254"/>
      <c r="AF204" s="255"/>
      <c r="AG204" s="254"/>
      <c r="AH204" s="389"/>
      <c r="AI204" s="256">
        <v>1426620</v>
      </c>
      <c r="AJ204" s="257"/>
      <c r="AK204" s="256">
        <f aca="true" t="shared" si="15" ref="AK204:AK218">AI204+AJ204</f>
        <v>1426620</v>
      </c>
    </row>
    <row r="205" spans="1:37" ht="15" customHeight="1">
      <c r="A205" s="262"/>
      <c r="B205" s="313" t="s">
        <v>366</v>
      </c>
      <c r="C205" s="259">
        <v>4040</v>
      </c>
      <c r="D205" s="313" t="s">
        <v>268</v>
      </c>
      <c r="E205" s="236"/>
      <c r="F205" s="233"/>
      <c r="G205" s="253"/>
      <c r="H205" s="230"/>
      <c r="I205" s="237"/>
      <c r="J205" s="233"/>
      <c r="K205" s="253"/>
      <c r="L205" s="237"/>
      <c r="M205" s="237"/>
      <c r="N205" s="274"/>
      <c r="O205" s="253"/>
      <c r="P205" s="233"/>
      <c r="Q205" s="237"/>
      <c r="R205" s="233"/>
      <c r="S205" s="237"/>
      <c r="T205" s="253"/>
      <c r="U205" s="237"/>
      <c r="V205" s="233"/>
      <c r="W205" s="237"/>
      <c r="X205" s="233"/>
      <c r="Y205" s="237"/>
      <c r="Z205" s="233"/>
      <c r="AA205" s="254"/>
      <c r="AB205" s="255"/>
      <c r="AC205" s="254"/>
      <c r="AD205" s="255"/>
      <c r="AE205" s="254"/>
      <c r="AF205" s="255"/>
      <c r="AG205" s="254"/>
      <c r="AH205" s="389"/>
      <c r="AI205" s="260">
        <v>58720</v>
      </c>
      <c r="AJ205" s="261"/>
      <c r="AK205" s="260">
        <f t="shared" si="15"/>
        <v>58720</v>
      </c>
    </row>
    <row r="206" spans="1:37" ht="15" customHeight="1">
      <c r="A206" s="262"/>
      <c r="B206" s="439"/>
      <c r="C206" s="259">
        <v>4110</v>
      </c>
      <c r="D206" s="313" t="s">
        <v>270</v>
      </c>
      <c r="E206" s="236"/>
      <c r="F206" s="233"/>
      <c r="G206" s="253"/>
      <c r="H206" s="230"/>
      <c r="I206" s="237"/>
      <c r="J206" s="233"/>
      <c r="K206" s="253"/>
      <c r="L206" s="237"/>
      <c r="M206" s="237"/>
      <c r="N206" s="274"/>
      <c r="O206" s="253"/>
      <c r="P206" s="233"/>
      <c r="Q206" s="237"/>
      <c r="R206" s="233"/>
      <c r="S206" s="237"/>
      <c r="T206" s="253"/>
      <c r="U206" s="237"/>
      <c r="V206" s="233"/>
      <c r="W206" s="237"/>
      <c r="X206" s="233"/>
      <c r="Y206" s="237"/>
      <c r="Z206" s="233"/>
      <c r="AA206" s="254"/>
      <c r="AB206" s="255"/>
      <c r="AC206" s="254"/>
      <c r="AD206" s="255"/>
      <c r="AE206" s="254"/>
      <c r="AF206" s="255"/>
      <c r="AG206" s="254"/>
      <c r="AH206" s="389"/>
      <c r="AI206" s="260">
        <v>260300</v>
      </c>
      <c r="AJ206" s="261"/>
      <c r="AK206" s="260">
        <f t="shared" si="15"/>
        <v>260300</v>
      </c>
    </row>
    <row r="207" spans="1:37" ht="15" customHeight="1">
      <c r="A207" s="262"/>
      <c r="B207" s="439"/>
      <c r="C207" s="259">
        <v>4120</v>
      </c>
      <c r="D207" s="313" t="s">
        <v>271</v>
      </c>
      <c r="E207" s="236"/>
      <c r="F207" s="233"/>
      <c r="G207" s="253"/>
      <c r="H207" s="230"/>
      <c r="I207" s="237"/>
      <c r="J207" s="233"/>
      <c r="K207" s="253"/>
      <c r="L207" s="237"/>
      <c r="M207" s="237"/>
      <c r="N207" s="274"/>
      <c r="O207" s="253"/>
      <c r="P207" s="233"/>
      <c r="Q207" s="237"/>
      <c r="R207" s="233"/>
      <c r="S207" s="237"/>
      <c r="T207" s="253"/>
      <c r="U207" s="237"/>
      <c r="V207" s="233"/>
      <c r="W207" s="237"/>
      <c r="X207" s="233"/>
      <c r="Y207" s="237"/>
      <c r="Z207" s="233"/>
      <c r="AA207" s="254"/>
      <c r="AB207" s="255"/>
      <c r="AC207" s="254"/>
      <c r="AD207" s="255"/>
      <c r="AE207" s="254"/>
      <c r="AF207" s="255"/>
      <c r="AG207" s="254"/>
      <c r="AH207" s="389"/>
      <c r="AI207" s="260">
        <v>35100</v>
      </c>
      <c r="AJ207" s="261"/>
      <c r="AK207" s="260">
        <f t="shared" si="15"/>
        <v>35100</v>
      </c>
    </row>
    <row r="208" spans="1:37" ht="15" customHeight="1">
      <c r="A208" s="262"/>
      <c r="B208" s="439"/>
      <c r="C208" s="259">
        <v>4170</v>
      </c>
      <c r="D208" s="313" t="s">
        <v>272</v>
      </c>
      <c r="E208" s="236"/>
      <c r="F208" s="233"/>
      <c r="G208" s="253"/>
      <c r="H208" s="230"/>
      <c r="I208" s="237"/>
      <c r="J208" s="233"/>
      <c r="K208" s="253"/>
      <c r="L208" s="237"/>
      <c r="M208" s="237"/>
      <c r="N208" s="274"/>
      <c r="O208" s="253"/>
      <c r="P208" s="233"/>
      <c r="Q208" s="237"/>
      <c r="R208" s="233"/>
      <c r="S208" s="237"/>
      <c r="T208" s="253"/>
      <c r="U208" s="237"/>
      <c r="V208" s="233"/>
      <c r="W208" s="237"/>
      <c r="X208" s="233"/>
      <c r="Y208" s="237"/>
      <c r="Z208" s="233"/>
      <c r="AA208" s="254"/>
      <c r="AB208" s="255"/>
      <c r="AC208" s="254"/>
      <c r="AD208" s="255"/>
      <c r="AE208" s="254"/>
      <c r="AF208" s="255"/>
      <c r="AG208" s="254"/>
      <c r="AH208" s="389"/>
      <c r="AI208" s="260">
        <v>500</v>
      </c>
      <c r="AJ208" s="261"/>
      <c r="AK208" s="260">
        <f t="shared" si="15"/>
        <v>500</v>
      </c>
    </row>
    <row r="209" spans="1:37" ht="15" customHeight="1">
      <c r="A209" s="262"/>
      <c r="B209" s="439"/>
      <c r="C209" s="259">
        <v>4210</v>
      </c>
      <c r="D209" s="313" t="s">
        <v>273</v>
      </c>
      <c r="E209" s="236"/>
      <c r="F209" s="233"/>
      <c r="G209" s="253"/>
      <c r="H209" s="230"/>
      <c r="I209" s="237"/>
      <c r="J209" s="233"/>
      <c r="K209" s="253"/>
      <c r="L209" s="237"/>
      <c r="M209" s="237"/>
      <c r="N209" s="274"/>
      <c r="O209" s="253"/>
      <c r="P209" s="233"/>
      <c r="Q209" s="237"/>
      <c r="R209" s="233"/>
      <c r="S209" s="237"/>
      <c r="T209" s="253"/>
      <c r="U209" s="237"/>
      <c r="V209" s="233"/>
      <c r="W209" s="237"/>
      <c r="X209" s="233"/>
      <c r="Y209" s="237"/>
      <c r="Z209" s="233"/>
      <c r="AA209" s="254"/>
      <c r="AB209" s="255"/>
      <c r="AC209" s="254"/>
      <c r="AD209" s="255"/>
      <c r="AE209" s="254"/>
      <c r="AF209" s="255"/>
      <c r="AG209" s="254"/>
      <c r="AH209" s="389"/>
      <c r="AI209" s="260">
        <v>31000</v>
      </c>
      <c r="AJ209" s="261"/>
      <c r="AK209" s="260">
        <f t="shared" si="15"/>
        <v>31000</v>
      </c>
    </row>
    <row r="210" spans="1:37" ht="15" customHeight="1">
      <c r="A210" s="262"/>
      <c r="B210" s="439"/>
      <c r="C210" s="259">
        <v>4240</v>
      </c>
      <c r="D210" s="313" t="s">
        <v>354</v>
      </c>
      <c r="E210" s="236"/>
      <c r="F210" s="233"/>
      <c r="G210" s="253"/>
      <c r="H210" s="230"/>
      <c r="I210" s="237"/>
      <c r="J210" s="233"/>
      <c r="K210" s="253"/>
      <c r="L210" s="237"/>
      <c r="M210" s="237"/>
      <c r="N210" s="274"/>
      <c r="O210" s="253"/>
      <c r="P210" s="233"/>
      <c r="Q210" s="237"/>
      <c r="R210" s="233"/>
      <c r="S210" s="237"/>
      <c r="T210" s="253"/>
      <c r="U210" s="237"/>
      <c r="V210" s="233"/>
      <c r="W210" s="237"/>
      <c r="X210" s="233"/>
      <c r="Y210" s="237"/>
      <c r="Z210" s="233"/>
      <c r="AA210" s="254"/>
      <c r="AB210" s="255"/>
      <c r="AC210" s="254"/>
      <c r="AD210" s="255"/>
      <c r="AE210" s="254"/>
      <c r="AF210" s="255"/>
      <c r="AG210" s="254"/>
      <c r="AH210" s="389"/>
      <c r="AI210" s="260">
        <v>12000</v>
      </c>
      <c r="AJ210" s="261"/>
      <c r="AK210" s="260">
        <f t="shared" si="15"/>
        <v>12000</v>
      </c>
    </row>
    <row r="211" spans="1:37" ht="15" customHeight="1">
      <c r="A211" s="262"/>
      <c r="B211" s="439"/>
      <c r="C211" s="259">
        <v>4260</v>
      </c>
      <c r="D211" s="313" t="s">
        <v>274</v>
      </c>
      <c r="E211" s="236"/>
      <c r="F211" s="233"/>
      <c r="G211" s="253"/>
      <c r="H211" s="230"/>
      <c r="I211" s="237"/>
      <c r="J211" s="233"/>
      <c r="K211" s="253"/>
      <c r="L211" s="237"/>
      <c r="M211" s="237"/>
      <c r="N211" s="274"/>
      <c r="O211" s="253"/>
      <c r="P211" s="233"/>
      <c r="Q211" s="237"/>
      <c r="R211" s="233"/>
      <c r="S211" s="237"/>
      <c r="T211" s="253"/>
      <c r="U211" s="237"/>
      <c r="V211" s="233"/>
      <c r="W211" s="237"/>
      <c r="X211" s="233"/>
      <c r="Y211" s="237"/>
      <c r="Z211" s="233"/>
      <c r="AA211" s="254"/>
      <c r="AB211" s="255"/>
      <c r="AC211" s="254"/>
      <c r="AD211" s="255"/>
      <c r="AE211" s="254"/>
      <c r="AF211" s="255"/>
      <c r="AG211" s="254"/>
      <c r="AH211" s="389"/>
      <c r="AI211" s="260">
        <v>70000</v>
      </c>
      <c r="AJ211" s="261"/>
      <c r="AK211" s="260">
        <f t="shared" si="15"/>
        <v>70000</v>
      </c>
    </row>
    <row r="212" spans="1:37" ht="15" customHeight="1">
      <c r="A212" s="262"/>
      <c r="B212" s="439"/>
      <c r="C212" s="359">
        <v>4270</v>
      </c>
      <c r="D212" s="360" t="s">
        <v>275</v>
      </c>
      <c r="E212" s="236"/>
      <c r="F212" s="233"/>
      <c r="G212" s="253"/>
      <c r="H212" s="230"/>
      <c r="I212" s="237"/>
      <c r="J212" s="233"/>
      <c r="K212" s="253"/>
      <c r="L212" s="237"/>
      <c r="M212" s="237"/>
      <c r="N212" s="274"/>
      <c r="O212" s="253"/>
      <c r="P212" s="233"/>
      <c r="Q212" s="237"/>
      <c r="R212" s="233"/>
      <c r="S212" s="237"/>
      <c r="T212" s="253"/>
      <c r="U212" s="237"/>
      <c r="V212" s="233"/>
      <c r="W212" s="237"/>
      <c r="X212" s="233"/>
      <c r="Y212" s="237"/>
      <c r="Z212" s="233"/>
      <c r="AA212" s="254"/>
      <c r="AB212" s="255"/>
      <c r="AC212" s="254"/>
      <c r="AD212" s="255"/>
      <c r="AE212" s="254"/>
      <c r="AF212" s="255"/>
      <c r="AG212" s="254"/>
      <c r="AH212" s="389"/>
      <c r="AI212" s="260">
        <v>20000</v>
      </c>
      <c r="AJ212" s="261"/>
      <c r="AK212" s="260">
        <f t="shared" si="15"/>
        <v>20000</v>
      </c>
    </row>
    <row r="213" spans="1:37" ht="15" customHeight="1">
      <c r="A213" s="262"/>
      <c r="B213" s="439"/>
      <c r="C213" s="359">
        <v>4280</v>
      </c>
      <c r="D213" s="360" t="s">
        <v>311</v>
      </c>
      <c r="E213" s="236"/>
      <c r="F213" s="233"/>
      <c r="G213" s="253"/>
      <c r="H213" s="230"/>
      <c r="I213" s="237"/>
      <c r="J213" s="233"/>
      <c r="K213" s="253"/>
      <c r="L213" s="237"/>
      <c r="M213" s="237"/>
      <c r="N213" s="274"/>
      <c r="O213" s="253"/>
      <c r="P213" s="233"/>
      <c r="Q213" s="237"/>
      <c r="R213" s="233"/>
      <c r="S213" s="237"/>
      <c r="T213" s="253"/>
      <c r="U213" s="237"/>
      <c r="V213" s="233"/>
      <c r="W213" s="237"/>
      <c r="X213" s="233"/>
      <c r="Y213" s="237"/>
      <c r="Z213" s="233"/>
      <c r="AA213" s="254"/>
      <c r="AB213" s="255"/>
      <c r="AC213" s="254"/>
      <c r="AD213" s="255"/>
      <c r="AE213" s="254"/>
      <c r="AF213" s="255"/>
      <c r="AG213" s="254"/>
      <c r="AH213" s="389"/>
      <c r="AI213" s="260">
        <v>1000</v>
      </c>
      <c r="AJ213" s="261"/>
      <c r="AK213" s="260">
        <f t="shared" si="15"/>
        <v>1000</v>
      </c>
    </row>
    <row r="214" spans="1:37" ht="15" customHeight="1">
      <c r="A214" s="262"/>
      <c r="B214" s="439"/>
      <c r="C214" s="359">
        <v>4300</v>
      </c>
      <c r="D214" s="360" t="s">
        <v>257</v>
      </c>
      <c r="E214" s="236"/>
      <c r="F214" s="233"/>
      <c r="G214" s="253"/>
      <c r="H214" s="230"/>
      <c r="I214" s="237"/>
      <c r="J214" s="233"/>
      <c r="K214" s="253"/>
      <c r="L214" s="237"/>
      <c r="M214" s="237"/>
      <c r="N214" s="274"/>
      <c r="O214" s="253"/>
      <c r="P214" s="233"/>
      <c r="Q214" s="237"/>
      <c r="R214" s="233"/>
      <c r="S214" s="237"/>
      <c r="T214" s="253"/>
      <c r="U214" s="237"/>
      <c r="V214" s="233"/>
      <c r="W214" s="237"/>
      <c r="X214" s="233"/>
      <c r="Y214" s="237"/>
      <c r="Z214" s="233"/>
      <c r="AA214" s="254"/>
      <c r="AB214" s="255"/>
      <c r="AC214" s="254"/>
      <c r="AD214" s="255"/>
      <c r="AE214" s="254"/>
      <c r="AF214" s="255"/>
      <c r="AG214" s="254"/>
      <c r="AH214" s="389"/>
      <c r="AI214" s="260">
        <v>40500</v>
      </c>
      <c r="AJ214" s="261"/>
      <c r="AK214" s="260">
        <f t="shared" si="15"/>
        <v>40500</v>
      </c>
    </row>
    <row r="215" spans="1:37" ht="15" customHeight="1">
      <c r="A215" s="262"/>
      <c r="B215" s="439"/>
      <c r="C215" s="359">
        <v>4350</v>
      </c>
      <c r="D215" s="360" t="s">
        <v>277</v>
      </c>
      <c r="E215" s="236"/>
      <c r="F215" s="233"/>
      <c r="G215" s="253"/>
      <c r="H215" s="230"/>
      <c r="I215" s="237"/>
      <c r="J215" s="233"/>
      <c r="K215" s="253"/>
      <c r="L215" s="237"/>
      <c r="M215" s="237"/>
      <c r="N215" s="274"/>
      <c r="O215" s="253"/>
      <c r="P215" s="233"/>
      <c r="Q215" s="237"/>
      <c r="R215" s="233"/>
      <c r="S215" s="237"/>
      <c r="T215" s="253"/>
      <c r="U215" s="237"/>
      <c r="V215" s="233"/>
      <c r="W215" s="237"/>
      <c r="X215" s="233"/>
      <c r="Y215" s="237"/>
      <c r="Z215" s="233"/>
      <c r="AA215" s="254"/>
      <c r="AB215" s="255"/>
      <c r="AC215" s="254"/>
      <c r="AD215" s="255"/>
      <c r="AE215" s="254"/>
      <c r="AF215" s="255"/>
      <c r="AG215" s="254"/>
      <c r="AH215" s="389"/>
      <c r="AI215" s="260">
        <v>500</v>
      </c>
      <c r="AJ215" s="261"/>
      <c r="AK215" s="260">
        <f t="shared" si="15"/>
        <v>500</v>
      </c>
    </row>
    <row r="216" spans="1:37" ht="15" customHeight="1">
      <c r="A216" s="262"/>
      <c r="B216" s="439"/>
      <c r="C216" s="259">
        <v>4410</v>
      </c>
      <c r="D216" s="313" t="s">
        <v>300</v>
      </c>
      <c r="E216" s="236"/>
      <c r="F216" s="233"/>
      <c r="G216" s="253"/>
      <c r="H216" s="230"/>
      <c r="I216" s="237"/>
      <c r="J216" s="233"/>
      <c r="K216" s="253"/>
      <c r="L216" s="237"/>
      <c r="M216" s="237"/>
      <c r="N216" s="274"/>
      <c r="O216" s="253"/>
      <c r="P216" s="233"/>
      <c r="Q216" s="237"/>
      <c r="R216" s="233"/>
      <c r="S216" s="237"/>
      <c r="T216" s="253"/>
      <c r="U216" s="237"/>
      <c r="V216" s="233"/>
      <c r="W216" s="237"/>
      <c r="X216" s="233"/>
      <c r="Y216" s="237"/>
      <c r="Z216" s="233"/>
      <c r="AA216" s="254"/>
      <c r="AB216" s="255"/>
      <c r="AC216" s="254"/>
      <c r="AD216" s="255"/>
      <c r="AE216" s="254"/>
      <c r="AF216" s="255"/>
      <c r="AG216" s="254"/>
      <c r="AH216" s="389"/>
      <c r="AI216" s="260">
        <v>3605</v>
      </c>
      <c r="AJ216" s="261"/>
      <c r="AK216" s="260">
        <f t="shared" si="15"/>
        <v>3605</v>
      </c>
    </row>
    <row r="217" spans="1:37" ht="15" customHeight="1">
      <c r="A217" s="262"/>
      <c r="B217" s="439"/>
      <c r="C217" s="259">
        <v>4430</v>
      </c>
      <c r="D217" s="313" t="s">
        <v>279</v>
      </c>
      <c r="E217" s="236"/>
      <c r="F217" s="233"/>
      <c r="G217" s="253"/>
      <c r="H217" s="230"/>
      <c r="I217" s="237"/>
      <c r="J217" s="233"/>
      <c r="K217" s="253"/>
      <c r="L217" s="237"/>
      <c r="M217" s="237"/>
      <c r="N217" s="274"/>
      <c r="O217" s="253"/>
      <c r="P217" s="233"/>
      <c r="Q217" s="237"/>
      <c r="R217" s="233"/>
      <c r="S217" s="237"/>
      <c r="T217" s="253"/>
      <c r="U217" s="237"/>
      <c r="V217" s="233"/>
      <c r="W217" s="237"/>
      <c r="X217" s="233"/>
      <c r="Y217" s="237"/>
      <c r="Z217" s="233"/>
      <c r="AA217" s="254"/>
      <c r="AB217" s="255"/>
      <c r="AC217" s="254"/>
      <c r="AD217" s="255"/>
      <c r="AE217" s="254"/>
      <c r="AF217" s="255"/>
      <c r="AG217" s="254"/>
      <c r="AH217" s="389"/>
      <c r="AI217" s="260">
        <v>4000</v>
      </c>
      <c r="AJ217" s="261"/>
      <c r="AK217" s="260">
        <f t="shared" si="15"/>
        <v>4000</v>
      </c>
    </row>
    <row r="218" spans="1:37" ht="15" customHeight="1">
      <c r="A218" s="262"/>
      <c r="B218" s="398"/>
      <c r="C218" s="266">
        <v>4440</v>
      </c>
      <c r="D218" s="313" t="s">
        <v>280</v>
      </c>
      <c r="E218" s="236"/>
      <c r="F218" s="233"/>
      <c r="G218" s="253"/>
      <c r="H218" s="230"/>
      <c r="I218" s="237"/>
      <c r="J218" s="233"/>
      <c r="K218" s="253"/>
      <c r="L218" s="237"/>
      <c r="M218" s="237"/>
      <c r="N218" s="274"/>
      <c r="O218" s="253"/>
      <c r="P218" s="233"/>
      <c r="Q218" s="237"/>
      <c r="R218" s="233"/>
      <c r="S218" s="237"/>
      <c r="T218" s="253"/>
      <c r="U218" s="237"/>
      <c r="V218" s="233"/>
      <c r="W218" s="237"/>
      <c r="X218" s="233"/>
      <c r="Y218" s="237"/>
      <c r="Z218" s="233"/>
      <c r="AA218" s="254"/>
      <c r="AB218" s="255"/>
      <c r="AC218" s="254"/>
      <c r="AD218" s="255"/>
      <c r="AE218" s="254"/>
      <c r="AF218" s="255"/>
      <c r="AG218" s="254"/>
      <c r="AH218" s="389"/>
      <c r="AI218" s="267">
        <v>58945</v>
      </c>
      <c r="AJ218" s="268"/>
      <c r="AK218" s="267">
        <f t="shared" si="15"/>
        <v>58945</v>
      </c>
    </row>
    <row r="219" spans="1:37" ht="15" customHeight="1">
      <c r="A219" s="262"/>
      <c r="B219" s="290" t="s">
        <v>367</v>
      </c>
      <c r="C219" s="329"/>
      <c r="D219" s="330"/>
      <c r="E219" s="236"/>
      <c r="F219" s="233"/>
      <c r="G219" s="253"/>
      <c r="H219" s="230"/>
      <c r="I219" s="237"/>
      <c r="J219" s="233"/>
      <c r="K219" s="253"/>
      <c r="L219" s="237"/>
      <c r="M219" s="237"/>
      <c r="N219" s="274"/>
      <c r="O219" s="253"/>
      <c r="P219" s="233"/>
      <c r="Q219" s="237"/>
      <c r="R219" s="233"/>
      <c r="S219" s="237"/>
      <c r="T219" s="253"/>
      <c r="U219" s="237"/>
      <c r="V219" s="233"/>
      <c r="W219" s="237"/>
      <c r="X219" s="233"/>
      <c r="Y219" s="237"/>
      <c r="Z219" s="233"/>
      <c r="AA219" s="254"/>
      <c r="AB219" s="255"/>
      <c r="AC219" s="254"/>
      <c r="AD219" s="255"/>
      <c r="AE219" s="254"/>
      <c r="AF219" s="255"/>
      <c r="AG219" s="254"/>
      <c r="AH219" s="389"/>
      <c r="AI219" s="440">
        <f>SUM(AI204:AI218)</f>
        <v>2022790</v>
      </c>
      <c r="AJ219" s="440"/>
      <c r="AK219" s="440">
        <f>SUM(AK204:AK218)</f>
        <v>2022790</v>
      </c>
    </row>
    <row r="220" spans="1:37" ht="15" customHeight="1">
      <c r="A220" s="262"/>
      <c r="B220" s="344">
        <v>80130</v>
      </c>
      <c r="C220" s="344">
        <v>2540</v>
      </c>
      <c r="D220" s="309" t="s">
        <v>368</v>
      </c>
      <c r="E220" s="236"/>
      <c r="F220" s="233"/>
      <c r="G220" s="253"/>
      <c r="H220" s="230"/>
      <c r="I220" s="237"/>
      <c r="J220" s="233"/>
      <c r="K220" s="253"/>
      <c r="L220" s="237"/>
      <c r="M220" s="237"/>
      <c r="N220" s="274"/>
      <c r="O220" s="253"/>
      <c r="P220" s="233"/>
      <c r="Q220" s="237"/>
      <c r="R220" s="233"/>
      <c r="S220" s="237"/>
      <c r="T220" s="253"/>
      <c r="U220" s="237"/>
      <c r="V220" s="233"/>
      <c r="W220" s="237"/>
      <c r="X220" s="233"/>
      <c r="Y220" s="237"/>
      <c r="Z220" s="233"/>
      <c r="AA220" s="254"/>
      <c r="AB220" s="255"/>
      <c r="AC220" s="254"/>
      <c r="AD220" s="255"/>
      <c r="AE220" s="254"/>
      <c r="AF220" s="255"/>
      <c r="AG220" s="254"/>
      <c r="AH220" s="389"/>
      <c r="AI220" s="256">
        <v>275037</v>
      </c>
      <c r="AJ220" s="257"/>
      <c r="AK220" s="256">
        <f aca="true" t="shared" si="16" ref="AK220:AK238">AI220+AJ220</f>
        <v>275037</v>
      </c>
    </row>
    <row r="221" spans="1:37" ht="15" customHeight="1">
      <c r="A221" s="262"/>
      <c r="B221" s="263" t="s">
        <v>200</v>
      </c>
      <c r="C221" s="441">
        <v>4010</v>
      </c>
      <c r="D221" s="360" t="s">
        <v>266</v>
      </c>
      <c r="E221" s="416">
        <v>320000</v>
      </c>
      <c r="F221" s="417">
        <v>40000</v>
      </c>
      <c r="G221" s="418">
        <v>360000</v>
      </c>
      <c r="H221" s="419"/>
      <c r="I221" s="418">
        <v>360000</v>
      </c>
      <c r="J221" s="421" t="s">
        <v>369</v>
      </c>
      <c r="K221" s="418">
        <v>3028500</v>
      </c>
      <c r="L221" s="418">
        <v>170000</v>
      </c>
      <c r="M221" s="418">
        <v>3198500</v>
      </c>
      <c r="N221" s="418">
        <v>95000</v>
      </c>
      <c r="O221" s="418">
        <v>3293500</v>
      </c>
      <c r="P221" s="417">
        <v>262563</v>
      </c>
      <c r="Q221" s="418">
        <v>3556063</v>
      </c>
      <c r="R221" s="417">
        <v>162339</v>
      </c>
      <c r="S221" s="418">
        <v>3718402</v>
      </c>
      <c r="T221" s="420">
        <v>94878</v>
      </c>
      <c r="U221" s="418">
        <v>2756200</v>
      </c>
      <c r="V221" s="417"/>
      <c r="W221" s="418">
        <v>2756200</v>
      </c>
      <c r="X221" s="417"/>
      <c r="Y221" s="418">
        <v>2756200</v>
      </c>
      <c r="Z221" s="417"/>
      <c r="AA221" s="418">
        <v>2756200</v>
      </c>
      <c r="AB221" s="417">
        <v>260000</v>
      </c>
      <c r="AC221" s="418">
        <v>3016200</v>
      </c>
      <c r="AD221" s="417"/>
      <c r="AE221" s="418">
        <f>AC221+AD221</f>
        <v>3016200</v>
      </c>
      <c r="AF221" s="421" t="s">
        <v>370</v>
      </c>
      <c r="AG221" s="442">
        <v>3133932</v>
      </c>
      <c r="AH221" s="426" t="s">
        <v>371</v>
      </c>
      <c r="AI221" s="260">
        <v>2660712</v>
      </c>
      <c r="AJ221" s="261"/>
      <c r="AK221" s="260">
        <f t="shared" si="16"/>
        <v>2660712</v>
      </c>
    </row>
    <row r="222" spans="1:37" ht="15" customHeight="1">
      <c r="A222" s="262"/>
      <c r="B222" s="263"/>
      <c r="C222" s="258">
        <v>4040</v>
      </c>
      <c r="D222" s="313" t="s">
        <v>268</v>
      </c>
      <c r="E222" s="236">
        <v>28997</v>
      </c>
      <c r="F222" s="233">
        <v>6103</v>
      </c>
      <c r="G222" s="237">
        <v>35100</v>
      </c>
      <c r="H222" s="230"/>
      <c r="I222" s="237">
        <v>35100</v>
      </c>
      <c r="J222" s="233">
        <v>286718</v>
      </c>
      <c r="K222" s="237">
        <v>321818</v>
      </c>
      <c r="L222" s="237">
        <v>-2000</v>
      </c>
      <c r="M222" s="237">
        <v>319818</v>
      </c>
      <c r="N222" s="228"/>
      <c r="O222" s="237">
        <v>319818</v>
      </c>
      <c r="P222" s="233">
        <v>-14477</v>
      </c>
      <c r="Q222" s="237">
        <v>305341</v>
      </c>
      <c r="R222" s="230">
        <v>-1</v>
      </c>
      <c r="S222" s="237">
        <v>305340</v>
      </c>
      <c r="T222" s="253"/>
      <c r="U222" s="237">
        <v>319300</v>
      </c>
      <c r="V222" s="233"/>
      <c r="W222" s="237">
        <v>319300</v>
      </c>
      <c r="X222" s="233"/>
      <c r="Y222" s="237">
        <v>319300</v>
      </c>
      <c r="Z222" s="233">
        <v>1500</v>
      </c>
      <c r="AA222" s="237">
        <v>320800</v>
      </c>
      <c r="AB222" s="233"/>
      <c r="AC222" s="237">
        <v>320800</v>
      </c>
      <c r="AD222" s="233"/>
      <c r="AE222" s="237">
        <f>AC222+AD222</f>
        <v>320800</v>
      </c>
      <c r="AF222" s="233">
        <v>-1421</v>
      </c>
      <c r="AG222" s="237">
        <f>AE222+AF222</f>
        <v>319379</v>
      </c>
      <c r="AH222" s="253">
        <v>-2625</v>
      </c>
      <c r="AI222" s="260">
        <v>263160</v>
      </c>
      <c r="AJ222" s="261"/>
      <c r="AK222" s="260">
        <f t="shared" si="16"/>
        <v>263160</v>
      </c>
    </row>
    <row r="223" spans="1:37" ht="15" customHeight="1">
      <c r="A223" s="262"/>
      <c r="B223" s="263"/>
      <c r="C223" s="441">
        <v>4110</v>
      </c>
      <c r="D223" s="360" t="s">
        <v>270</v>
      </c>
      <c r="E223" s="416">
        <v>62453</v>
      </c>
      <c r="F223" s="417">
        <v>7000</v>
      </c>
      <c r="G223" s="418">
        <v>69453</v>
      </c>
      <c r="H223" s="419"/>
      <c r="I223" s="418">
        <v>69453</v>
      </c>
      <c r="J223" s="421" t="s">
        <v>372</v>
      </c>
      <c r="K223" s="418">
        <v>571887</v>
      </c>
      <c r="L223" s="418">
        <v>35000</v>
      </c>
      <c r="M223" s="418">
        <v>606887</v>
      </c>
      <c r="N223" s="443"/>
      <c r="O223" s="418">
        <v>606887</v>
      </c>
      <c r="P223" s="417">
        <v>35086</v>
      </c>
      <c r="Q223" s="418">
        <v>641973</v>
      </c>
      <c r="R223" s="421" t="s">
        <v>373</v>
      </c>
      <c r="S223" s="371">
        <v>666085</v>
      </c>
      <c r="T223" s="372">
        <v>24902</v>
      </c>
      <c r="U223" s="371">
        <v>545600</v>
      </c>
      <c r="V223" s="370"/>
      <c r="W223" s="371">
        <v>545600</v>
      </c>
      <c r="X223" s="370"/>
      <c r="Y223" s="371">
        <v>545600</v>
      </c>
      <c r="Z223" s="370"/>
      <c r="AA223" s="371">
        <v>545600</v>
      </c>
      <c r="AB223" s="370">
        <v>20000</v>
      </c>
      <c r="AC223" s="371">
        <v>565600</v>
      </c>
      <c r="AD223" s="370"/>
      <c r="AE223" s="371">
        <f>AC223+AD223</f>
        <v>565600</v>
      </c>
      <c r="AF223" s="370">
        <v>40997</v>
      </c>
      <c r="AG223" s="371">
        <f>AE223+AF223</f>
        <v>606597</v>
      </c>
      <c r="AH223" s="377" t="s">
        <v>374</v>
      </c>
      <c r="AI223" s="260">
        <v>510900</v>
      </c>
      <c r="AJ223" s="261">
        <v>640</v>
      </c>
      <c r="AK223" s="260">
        <f t="shared" si="16"/>
        <v>511540</v>
      </c>
    </row>
    <row r="224" spans="1:37" ht="15" customHeight="1">
      <c r="A224" s="262"/>
      <c r="B224" s="263"/>
      <c r="C224" s="441">
        <v>4120</v>
      </c>
      <c r="D224" s="360" t="s">
        <v>271</v>
      </c>
      <c r="E224" s="444">
        <v>8550</v>
      </c>
      <c r="F224" s="445">
        <v>1300</v>
      </c>
      <c r="G224" s="446">
        <v>9850</v>
      </c>
      <c r="H224" s="447"/>
      <c r="I224" s="446">
        <v>9850</v>
      </c>
      <c r="J224" s="448" t="s">
        <v>375</v>
      </c>
      <c r="K224" s="446">
        <v>78702</v>
      </c>
      <c r="L224" s="446">
        <v>8000</v>
      </c>
      <c r="M224" s="446">
        <v>86702</v>
      </c>
      <c r="N224" s="449"/>
      <c r="O224" s="446">
        <v>86702</v>
      </c>
      <c r="P224" s="445">
        <v>10070</v>
      </c>
      <c r="Q224" s="446">
        <v>96772</v>
      </c>
      <c r="R224" s="448" t="s">
        <v>376</v>
      </c>
      <c r="S224" s="371">
        <v>95994</v>
      </c>
      <c r="T224" s="253">
        <v>2492</v>
      </c>
      <c r="U224" s="237">
        <v>73900</v>
      </c>
      <c r="V224" s="233"/>
      <c r="W224" s="237">
        <v>73900</v>
      </c>
      <c r="X224" s="233"/>
      <c r="Y224" s="237">
        <v>73900</v>
      </c>
      <c r="Z224" s="233"/>
      <c r="AA224" s="237">
        <v>73900</v>
      </c>
      <c r="AB224" s="233"/>
      <c r="AC224" s="237">
        <v>73900</v>
      </c>
      <c r="AD224" s="233"/>
      <c r="AE224" s="237">
        <f>AC224+AD224</f>
        <v>73900</v>
      </c>
      <c r="AF224" s="233">
        <v>7100</v>
      </c>
      <c r="AG224" s="237">
        <f>AE224+AF224</f>
        <v>81000</v>
      </c>
      <c r="AH224" s="253">
        <v>3884</v>
      </c>
      <c r="AI224" s="260">
        <v>68003</v>
      </c>
      <c r="AJ224" s="261">
        <v>100</v>
      </c>
      <c r="AK224" s="260">
        <f t="shared" si="16"/>
        <v>68103</v>
      </c>
    </row>
    <row r="225" spans="1:37" ht="15" customHeight="1">
      <c r="A225" s="262"/>
      <c r="B225" s="263"/>
      <c r="C225" s="258">
        <v>4140</v>
      </c>
      <c r="D225" s="313" t="s">
        <v>377</v>
      </c>
      <c r="E225" s="233"/>
      <c r="F225" s="233"/>
      <c r="G225" s="233"/>
      <c r="H225" s="230"/>
      <c r="I225" s="233"/>
      <c r="J225" s="450"/>
      <c r="K225" s="233"/>
      <c r="L225" s="233"/>
      <c r="M225" s="233">
        <v>0</v>
      </c>
      <c r="N225" s="233">
        <v>3000</v>
      </c>
      <c r="O225" s="233">
        <v>3000</v>
      </c>
      <c r="P225" s="230"/>
      <c r="Q225" s="233">
        <v>3000</v>
      </c>
      <c r="R225" s="230">
        <v>-756</v>
      </c>
      <c r="S225" s="233">
        <v>2244</v>
      </c>
      <c r="T225" s="230">
        <v>33</v>
      </c>
      <c r="U225" s="233">
        <v>6000</v>
      </c>
      <c r="V225" s="233"/>
      <c r="W225" s="233">
        <v>6000</v>
      </c>
      <c r="X225" s="233"/>
      <c r="Y225" s="233">
        <v>6000</v>
      </c>
      <c r="Z225" s="230"/>
      <c r="AA225" s="233">
        <v>6000</v>
      </c>
      <c r="AB225" s="230"/>
      <c r="AC225" s="233">
        <v>6000</v>
      </c>
      <c r="AD225" s="230"/>
      <c r="AE225" s="233">
        <f>AC225+AD225</f>
        <v>6000</v>
      </c>
      <c r="AF225" s="233"/>
      <c r="AG225" s="233">
        <f>AE225+AF225</f>
        <v>6000</v>
      </c>
      <c r="AH225" s="233"/>
      <c r="AI225" s="260">
        <v>10400</v>
      </c>
      <c r="AJ225" s="261"/>
      <c r="AK225" s="260">
        <f t="shared" si="16"/>
        <v>10400</v>
      </c>
    </row>
    <row r="226" spans="1:37" ht="15" customHeight="1">
      <c r="A226" s="262"/>
      <c r="B226" s="263"/>
      <c r="C226" s="258">
        <v>4170</v>
      </c>
      <c r="D226" s="313" t="s">
        <v>272</v>
      </c>
      <c r="E226" s="233"/>
      <c r="F226" s="233"/>
      <c r="G226" s="233"/>
      <c r="H226" s="230"/>
      <c r="I226" s="233"/>
      <c r="J226" s="450"/>
      <c r="K226" s="233"/>
      <c r="L226" s="233"/>
      <c r="M226" s="233"/>
      <c r="N226" s="233"/>
      <c r="O226" s="233"/>
      <c r="P226" s="230"/>
      <c r="Q226" s="233"/>
      <c r="R226" s="230"/>
      <c r="S226" s="233"/>
      <c r="T226" s="230"/>
      <c r="U226" s="233"/>
      <c r="V226" s="233"/>
      <c r="W226" s="233"/>
      <c r="X226" s="233"/>
      <c r="Y226" s="233"/>
      <c r="Z226" s="230"/>
      <c r="AA226" s="233"/>
      <c r="AB226" s="230"/>
      <c r="AC226" s="233"/>
      <c r="AD226" s="230"/>
      <c r="AE226" s="233"/>
      <c r="AF226" s="233"/>
      <c r="AG226" s="233"/>
      <c r="AH226" s="233"/>
      <c r="AI226" s="260">
        <v>1000</v>
      </c>
      <c r="AJ226" s="261">
        <v>3600</v>
      </c>
      <c r="AK226" s="260">
        <f t="shared" si="16"/>
        <v>4600</v>
      </c>
    </row>
    <row r="227" spans="1:37" ht="15" customHeight="1">
      <c r="A227" s="262"/>
      <c r="B227" s="263"/>
      <c r="C227" s="258">
        <v>4210</v>
      </c>
      <c r="D227" s="313" t="s">
        <v>273</v>
      </c>
      <c r="E227" s="334">
        <v>10000</v>
      </c>
      <c r="F227" s="335"/>
      <c r="G227" s="264">
        <v>10000</v>
      </c>
      <c r="H227" s="335"/>
      <c r="I227" s="264">
        <v>10000</v>
      </c>
      <c r="J227" s="340">
        <v>302802</v>
      </c>
      <c r="K227" s="264">
        <v>312802</v>
      </c>
      <c r="L227" s="264">
        <v>-2500</v>
      </c>
      <c r="M227" s="264">
        <v>310302</v>
      </c>
      <c r="N227" s="264">
        <v>-35000</v>
      </c>
      <c r="O227" s="264">
        <v>275302</v>
      </c>
      <c r="P227" s="340">
        <v>-183364</v>
      </c>
      <c r="Q227" s="264">
        <v>91938</v>
      </c>
      <c r="R227" s="335"/>
      <c r="S227" s="264">
        <v>91938</v>
      </c>
      <c r="T227" s="306">
        <v>-27993</v>
      </c>
      <c r="U227" s="237">
        <v>311500</v>
      </c>
      <c r="V227" s="233"/>
      <c r="W227" s="237">
        <v>311500</v>
      </c>
      <c r="X227" s="233"/>
      <c r="Y227" s="237">
        <v>311500</v>
      </c>
      <c r="Z227" s="230"/>
      <c r="AA227" s="237">
        <v>311500</v>
      </c>
      <c r="AB227" s="230"/>
      <c r="AC227" s="237">
        <v>311500</v>
      </c>
      <c r="AD227" s="230"/>
      <c r="AE227" s="237">
        <f>AC227+AD227</f>
        <v>311500</v>
      </c>
      <c r="AF227" s="233">
        <v>-125500</v>
      </c>
      <c r="AG227" s="237">
        <f>AE227+AF227</f>
        <v>186000</v>
      </c>
      <c r="AH227" s="253">
        <v>-10000</v>
      </c>
      <c r="AI227" s="260">
        <v>43605</v>
      </c>
      <c r="AJ227" s="261">
        <v>700</v>
      </c>
      <c r="AK227" s="260">
        <f t="shared" si="16"/>
        <v>44305</v>
      </c>
    </row>
    <row r="228" spans="1:37" ht="15" customHeight="1">
      <c r="A228" s="262"/>
      <c r="B228" s="263"/>
      <c r="C228" s="258">
        <v>4240</v>
      </c>
      <c r="D228" s="313" t="s">
        <v>354</v>
      </c>
      <c r="E228" s="326">
        <v>4500</v>
      </c>
      <c r="F228" s="327"/>
      <c r="G228" s="232">
        <v>4500</v>
      </c>
      <c r="H228" s="327"/>
      <c r="I228" s="232">
        <v>4500</v>
      </c>
      <c r="J228" s="328">
        <v>16000</v>
      </c>
      <c r="K228" s="232">
        <v>20500</v>
      </c>
      <c r="L228" s="231">
        <v>-500</v>
      </c>
      <c r="M228" s="232">
        <v>20000</v>
      </c>
      <c r="N228" s="232">
        <v>-9173</v>
      </c>
      <c r="O228" s="232">
        <v>10827</v>
      </c>
      <c r="P228" s="328">
        <v>-2000</v>
      </c>
      <c r="Q228" s="232">
        <v>8827</v>
      </c>
      <c r="R228" s="328">
        <v>-4579</v>
      </c>
      <c r="S228" s="232">
        <v>4248</v>
      </c>
      <c r="T228" s="307">
        <v>-378</v>
      </c>
      <c r="U228" s="237">
        <v>13000</v>
      </c>
      <c r="V228" s="233"/>
      <c r="W228" s="237">
        <v>13000</v>
      </c>
      <c r="X228" s="233"/>
      <c r="Y228" s="237">
        <v>13000</v>
      </c>
      <c r="Z228" s="230"/>
      <c r="AA228" s="237">
        <v>13000</v>
      </c>
      <c r="AB228" s="230"/>
      <c r="AC228" s="237">
        <v>13000</v>
      </c>
      <c r="AD228" s="230"/>
      <c r="AE228" s="237">
        <f>AC228+AD228</f>
        <v>13000</v>
      </c>
      <c r="AF228" s="233"/>
      <c r="AG228" s="237">
        <f>AE228+AF228</f>
        <v>13000</v>
      </c>
      <c r="AH228" s="253">
        <v>-4700</v>
      </c>
      <c r="AI228" s="260">
        <v>15000</v>
      </c>
      <c r="AJ228" s="261"/>
      <c r="AK228" s="260">
        <f t="shared" si="16"/>
        <v>15000</v>
      </c>
    </row>
    <row r="229" spans="1:37" ht="15" customHeight="1">
      <c r="A229" s="262"/>
      <c r="B229" s="263"/>
      <c r="C229" s="258">
        <v>4260</v>
      </c>
      <c r="D229" s="313" t="s">
        <v>274</v>
      </c>
      <c r="E229" s="236">
        <v>5000</v>
      </c>
      <c r="F229" s="230"/>
      <c r="G229" s="237">
        <v>5000</v>
      </c>
      <c r="H229" s="230"/>
      <c r="I229" s="237">
        <v>5000</v>
      </c>
      <c r="J229" s="233">
        <v>124400</v>
      </c>
      <c r="K229" s="237">
        <v>129400</v>
      </c>
      <c r="L229" s="237">
        <v>-15000</v>
      </c>
      <c r="M229" s="237">
        <v>114400</v>
      </c>
      <c r="N229" s="237">
        <v>-20700</v>
      </c>
      <c r="O229" s="237">
        <v>93700</v>
      </c>
      <c r="P229" s="233">
        <v>-1747</v>
      </c>
      <c r="Q229" s="237">
        <v>91953</v>
      </c>
      <c r="R229" s="233">
        <v>-10621</v>
      </c>
      <c r="S229" s="237">
        <v>81332</v>
      </c>
      <c r="T229" s="274">
        <v>-903</v>
      </c>
      <c r="U229" s="237">
        <v>109700</v>
      </c>
      <c r="V229" s="233"/>
      <c r="W229" s="237">
        <v>109700</v>
      </c>
      <c r="X229" s="233"/>
      <c r="Y229" s="237">
        <v>109700</v>
      </c>
      <c r="Z229" s="230"/>
      <c r="AA229" s="237">
        <v>109700</v>
      </c>
      <c r="AB229" s="230"/>
      <c r="AC229" s="237">
        <v>109700</v>
      </c>
      <c r="AD229" s="230"/>
      <c r="AE229" s="237">
        <f>AC229+AD229</f>
        <v>109700</v>
      </c>
      <c r="AF229" s="233">
        <v>20000</v>
      </c>
      <c r="AG229" s="237">
        <f>AE229+AF229</f>
        <v>129700</v>
      </c>
      <c r="AH229" s="253">
        <v>-18669</v>
      </c>
      <c r="AI229" s="260">
        <v>145000</v>
      </c>
      <c r="AJ229" s="261"/>
      <c r="AK229" s="260">
        <f t="shared" si="16"/>
        <v>145000</v>
      </c>
    </row>
    <row r="230" spans="1:37" ht="15" customHeight="1">
      <c r="A230" s="262"/>
      <c r="B230" s="263"/>
      <c r="C230" s="441">
        <v>4270</v>
      </c>
      <c r="D230" s="360" t="s">
        <v>275</v>
      </c>
      <c r="E230" s="416">
        <v>5000</v>
      </c>
      <c r="F230" s="419"/>
      <c r="G230" s="418">
        <v>5000</v>
      </c>
      <c r="H230" s="419"/>
      <c r="I230" s="418">
        <v>5000</v>
      </c>
      <c r="J230" s="421">
        <v>17000</v>
      </c>
      <c r="K230" s="418">
        <v>22000</v>
      </c>
      <c r="L230" s="443"/>
      <c r="M230" s="418">
        <v>22000</v>
      </c>
      <c r="N230" s="418">
        <v>-12500</v>
      </c>
      <c r="O230" s="418">
        <v>9500</v>
      </c>
      <c r="P230" s="419">
        <v>-103</v>
      </c>
      <c r="Q230" s="418">
        <v>9397</v>
      </c>
      <c r="R230" s="419"/>
      <c r="S230" s="418">
        <v>9397</v>
      </c>
      <c r="T230" s="420"/>
      <c r="U230" s="418">
        <v>75000</v>
      </c>
      <c r="V230" s="417"/>
      <c r="W230" s="418">
        <v>75000</v>
      </c>
      <c r="X230" s="417"/>
      <c r="Y230" s="418">
        <v>75000</v>
      </c>
      <c r="Z230" s="417">
        <v>72500</v>
      </c>
      <c r="AA230" s="418">
        <v>147500</v>
      </c>
      <c r="AB230" s="417">
        <v>40000</v>
      </c>
      <c r="AC230" s="418">
        <v>187500</v>
      </c>
      <c r="AD230" s="417"/>
      <c r="AE230" s="418">
        <f>AC230+AD230</f>
        <v>187500</v>
      </c>
      <c r="AF230" s="417"/>
      <c r="AG230" s="418">
        <f>AE230+AF230</f>
        <v>187500</v>
      </c>
      <c r="AH230" s="426" t="s">
        <v>378</v>
      </c>
      <c r="AI230" s="260">
        <v>74000</v>
      </c>
      <c r="AJ230" s="261"/>
      <c r="AK230" s="260">
        <f t="shared" si="16"/>
        <v>74000</v>
      </c>
    </row>
    <row r="231" spans="1:37" ht="15" customHeight="1">
      <c r="A231" s="262"/>
      <c r="B231" s="263"/>
      <c r="C231" s="441">
        <v>4280</v>
      </c>
      <c r="D231" s="360" t="s">
        <v>311</v>
      </c>
      <c r="E231" s="416"/>
      <c r="F231" s="419"/>
      <c r="G231" s="418"/>
      <c r="H231" s="419"/>
      <c r="I231" s="418"/>
      <c r="J231" s="421"/>
      <c r="K231" s="418"/>
      <c r="L231" s="443"/>
      <c r="M231" s="418"/>
      <c r="N231" s="418"/>
      <c r="O231" s="418"/>
      <c r="P231" s="419"/>
      <c r="Q231" s="418"/>
      <c r="R231" s="419"/>
      <c r="S231" s="418"/>
      <c r="T231" s="420"/>
      <c r="U231" s="418"/>
      <c r="V231" s="417"/>
      <c r="W231" s="418"/>
      <c r="X231" s="417"/>
      <c r="Y231" s="418"/>
      <c r="Z231" s="417"/>
      <c r="AA231" s="418"/>
      <c r="AB231" s="417"/>
      <c r="AC231" s="418"/>
      <c r="AD231" s="417"/>
      <c r="AE231" s="418"/>
      <c r="AF231" s="417"/>
      <c r="AG231" s="418"/>
      <c r="AH231" s="426"/>
      <c r="AI231" s="260">
        <v>6000</v>
      </c>
      <c r="AJ231" s="261"/>
      <c r="AK231" s="260">
        <f t="shared" si="16"/>
        <v>6000</v>
      </c>
    </row>
    <row r="232" spans="1:37" ht="15.75" customHeight="1">
      <c r="A232" s="262"/>
      <c r="B232" s="263"/>
      <c r="C232" s="441">
        <v>4300</v>
      </c>
      <c r="D232" s="360" t="s">
        <v>257</v>
      </c>
      <c r="E232" s="416">
        <v>23003</v>
      </c>
      <c r="F232" s="417">
        <v>-7995</v>
      </c>
      <c r="G232" s="418">
        <v>15008</v>
      </c>
      <c r="H232" s="419"/>
      <c r="I232" s="418">
        <v>15008</v>
      </c>
      <c r="J232" s="417">
        <v>95875</v>
      </c>
      <c r="K232" s="418">
        <v>110883</v>
      </c>
      <c r="L232" s="418">
        <v>-15000</v>
      </c>
      <c r="M232" s="418">
        <v>95883</v>
      </c>
      <c r="N232" s="418">
        <v>-17371</v>
      </c>
      <c r="O232" s="418">
        <v>78512</v>
      </c>
      <c r="P232" s="417">
        <v>-5028</v>
      </c>
      <c r="Q232" s="418">
        <v>73484</v>
      </c>
      <c r="R232" s="417">
        <v>-6810</v>
      </c>
      <c r="S232" s="418">
        <v>66674</v>
      </c>
      <c r="T232" s="451"/>
      <c r="U232" s="418">
        <v>146900</v>
      </c>
      <c r="V232" s="417"/>
      <c r="W232" s="418">
        <v>146900</v>
      </c>
      <c r="X232" s="417"/>
      <c r="Y232" s="418">
        <v>146900</v>
      </c>
      <c r="Z232" s="419"/>
      <c r="AA232" s="418">
        <v>146900</v>
      </c>
      <c r="AB232" s="419"/>
      <c r="AC232" s="418">
        <v>146900</v>
      </c>
      <c r="AD232" s="417">
        <v>-8000</v>
      </c>
      <c r="AE232" s="418">
        <f>AC232+AD232</f>
        <v>138900</v>
      </c>
      <c r="AF232" s="417">
        <v>-15000</v>
      </c>
      <c r="AG232" s="418">
        <f>AE232+AF232</f>
        <v>123900</v>
      </c>
      <c r="AH232" s="426" t="s">
        <v>379</v>
      </c>
      <c r="AI232" s="260">
        <v>42000</v>
      </c>
      <c r="AJ232" s="261"/>
      <c r="AK232" s="260">
        <f t="shared" si="16"/>
        <v>42000</v>
      </c>
    </row>
    <row r="233" spans="1:37" ht="15.75" customHeight="1">
      <c r="A233" s="262"/>
      <c r="B233" s="263"/>
      <c r="C233" s="441">
        <v>4350</v>
      </c>
      <c r="D233" s="360" t="s">
        <v>277</v>
      </c>
      <c r="E233" s="433"/>
      <c r="F233" s="370"/>
      <c r="G233" s="371"/>
      <c r="H233" s="373"/>
      <c r="I233" s="371"/>
      <c r="J233" s="370"/>
      <c r="K233" s="371"/>
      <c r="L233" s="371"/>
      <c r="M233" s="371"/>
      <c r="N233" s="371"/>
      <c r="O233" s="371"/>
      <c r="P233" s="370"/>
      <c r="Q233" s="371"/>
      <c r="R233" s="370"/>
      <c r="S233" s="371"/>
      <c r="T233" s="374"/>
      <c r="U233" s="371"/>
      <c r="V233" s="370"/>
      <c r="W233" s="371"/>
      <c r="X233" s="370"/>
      <c r="Y233" s="371"/>
      <c r="Z233" s="373"/>
      <c r="AA233" s="371"/>
      <c r="AB233" s="373"/>
      <c r="AC233" s="371"/>
      <c r="AD233" s="370"/>
      <c r="AE233" s="371"/>
      <c r="AF233" s="370"/>
      <c r="AG233" s="371"/>
      <c r="AH233" s="377"/>
      <c r="AI233" s="260">
        <v>5000</v>
      </c>
      <c r="AJ233" s="261"/>
      <c r="AK233" s="260">
        <f t="shared" si="16"/>
        <v>5000</v>
      </c>
    </row>
    <row r="234" spans="1:37" ht="15" customHeight="1">
      <c r="A234" s="262"/>
      <c r="B234" s="263"/>
      <c r="C234" s="258">
        <v>4410</v>
      </c>
      <c r="D234" s="313" t="s">
        <v>300</v>
      </c>
      <c r="E234" s="236">
        <v>1000</v>
      </c>
      <c r="F234" s="230"/>
      <c r="G234" s="237">
        <v>1000</v>
      </c>
      <c r="H234" s="230"/>
      <c r="I234" s="237">
        <v>1000</v>
      </c>
      <c r="J234" s="233">
        <v>5720</v>
      </c>
      <c r="K234" s="237">
        <v>6720</v>
      </c>
      <c r="L234" s="228"/>
      <c r="M234" s="237">
        <v>6720</v>
      </c>
      <c r="N234" s="228">
        <v>173</v>
      </c>
      <c r="O234" s="237">
        <v>6893</v>
      </c>
      <c r="P234" s="230">
        <v>600</v>
      </c>
      <c r="Q234" s="237">
        <v>7493</v>
      </c>
      <c r="R234" s="230">
        <v>-814</v>
      </c>
      <c r="S234" s="237">
        <v>6679</v>
      </c>
      <c r="T234" s="274">
        <v>-71</v>
      </c>
      <c r="U234" s="237">
        <v>6500</v>
      </c>
      <c r="V234" s="233"/>
      <c r="W234" s="237">
        <v>6500</v>
      </c>
      <c r="X234" s="233"/>
      <c r="Y234" s="237">
        <v>6500</v>
      </c>
      <c r="Z234" s="230"/>
      <c r="AA234" s="237">
        <v>6500</v>
      </c>
      <c r="AB234" s="230"/>
      <c r="AC234" s="237">
        <v>6500</v>
      </c>
      <c r="AD234" s="230"/>
      <c r="AE234" s="237">
        <f>AC234+AD234</f>
        <v>6500</v>
      </c>
      <c r="AF234" s="233"/>
      <c r="AG234" s="237">
        <f>AE234+AF234</f>
        <v>6500</v>
      </c>
      <c r="AH234" s="253"/>
      <c r="AI234" s="260">
        <v>3600</v>
      </c>
      <c r="AJ234" s="261"/>
      <c r="AK234" s="260">
        <f t="shared" si="16"/>
        <v>3600</v>
      </c>
    </row>
    <row r="235" spans="1:37" ht="15" customHeight="1">
      <c r="A235" s="262"/>
      <c r="B235" s="263"/>
      <c r="C235" s="258">
        <v>4430</v>
      </c>
      <c r="D235" s="313" t="s">
        <v>279</v>
      </c>
      <c r="E235" s="236">
        <v>2000</v>
      </c>
      <c r="F235" s="230"/>
      <c r="G235" s="237">
        <v>2000</v>
      </c>
      <c r="H235" s="230"/>
      <c r="I235" s="237">
        <v>2000</v>
      </c>
      <c r="J235" s="233">
        <v>6500</v>
      </c>
      <c r="K235" s="237">
        <v>8500</v>
      </c>
      <c r="L235" s="228"/>
      <c r="M235" s="237">
        <v>8500</v>
      </c>
      <c r="N235" s="237">
        <v>-3429</v>
      </c>
      <c r="O235" s="237">
        <v>5071</v>
      </c>
      <c r="P235" s="233">
        <v>-1100</v>
      </c>
      <c r="Q235" s="237">
        <v>3971</v>
      </c>
      <c r="R235" s="233">
        <v>-1500</v>
      </c>
      <c r="S235" s="237">
        <v>2471</v>
      </c>
      <c r="T235" s="274"/>
      <c r="U235" s="237">
        <v>12000</v>
      </c>
      <c r="V235" s="233"/>
      <c r="W235" s="237">
        <v>12000</v>
      </c>
      <c r="X235" s="233"/>
      <c r="Y235" s="237">
        <v>12000</v>
      </c>
      <c r="Z235" s="230"/>
      <c r="AA235" s="237">
        <v>12000</v>
      </c>
      <c r="AB235" s="230"/>
      <c r="AC235" s="237">
        <v>12000</v>
      </c>
      <c r="AD235" s="230"/>
      <c r="AE235" s="237">
        <f>AC235+AD235</f>
        <v>12000</v>
      </c>
      <c r="AF235" s="233">
        <v>-5000</v>
      </c>
      <c r="AG235" s="237">
        <f>AE235+AF235</f>
        <v>7000</v>
      </c>
      <c r="AH235" s="253">
        <v>-3167</v>
      </c>
      <c r="AI235" s="260">
        <v>6000</v>
      </c>
      <c r="AJ235" s="261"/>
      <c r="AK235" s="260">
        <f t="shared" si="16"/>
        <v>6000</v>
      </c>
    </row>
    <row r="236" spans="1:37" ht="15" customHeight="1">
      <c r="A236" s="262"/>
      <c r="B236" s="263"/>
      <c r="C236" s="258">
        <v>4440</v>
      </c>
      <c r="D236" s="313" t="s">
        <v>280</v>
      </c>
      <c r="E236" s="334">
        <v>28997</v>
      </c>
      <c r="F236" s="335"/>
      <c r="G236" s="264">
        <v>28997</v>
      </c>
      <c r="H236" s="335"/>
      <c r="I236" s="264">
        <v>28997</v>
      </c>
      <c r="J236" s="340">
        <v>225775</v>
      </c>
      <c r="K236" s="264">
        <v>254772</v>
      </c>
      <c r="L236" s="339"/>
      <c r="M236" s="264">
        <v>254772</v>
      </c>
      <c r="N236" s="339"/>
      <c r="O236" s="264">
        <v>254772</v>
      </c>
      <c r="P236" s="340">
        <v>-45000</v>
      </c>
      <c r="Q236" s="264">
        <v>209772</v>
      </c>
      <c r="R236" s="340">
        <v>-26730</v>
      </c>
      <c r="S236" s="264">
        <v>183042</v>
      </c>
      <c r="T236" s="306">
        <v>-21960</v>
      </c>
      <c r="U236" s="264">
        <v>229400</v>
      </c>
      <c r="V236" s="340"/>
      <c r="W236" s="264">
        <v>229400</v>
      </c>
      <c r="X236" s="340"/>
      <c r="Y236" s="264">
        <v>229400</v>
      </c>
      <c r="Z236" s="335"/>
      <c r="AA236" s="264">
        <v>229400</v>
      </c>
      <c r="AB236" s="335"/>
      <c r="AC236" s="264">
        <v>229400</v>
      </c>
      <c r="AD236" s="335"/>
      <c r="AE236" s="264">
        <f>AC236+AD236</f>
        <v>229400</v>
      </c>
      <c r="AF236" s="340">
        <v>-20000</v>
      </c>
      <c r="AG236" s="237">
        <f>AE236+AF236</f>
        <v>209400</v>
      </c>
      <c r="AH236" s="253"/>
      <c r="AI236" s="260">
        <v>180120</v>
      </c>
      <c r="AJ236" s="261"/>
      <c r="AK236" s="260">
        <f t="shared" si="16"/>
        <v>180120</v>
      </c>
    </row>
    <row r="237" spans="1:37" ht="15" customHeight="1">
      <c r="A237" s="262"/>
      <c r="B237" s="263"/>
      <c r="C237" s="258">
        <v>4510</v>
      </c>
      <c r="D237" s="313" t="s">
        <v>380</v>
      </c>
      <c r="E237" s="334"/>
      <c r="F237" s="335"/>
      <c r="G237" s="306"/>
      <c r="H237" s="335"/>
      <c r="I237" s="264"/>
      <c r="J237" s="340"/>
      <c r="K237" s="306"/>
      <c r="L237" s="336"/>
      <c r="M237" s="264"/>
      <c r="N237" s="336"/>
      <c r="O237" s="264"/>
      <c r="P237" s="340"/>
      <c r="Q237" s="264"/>
      <c r="R237" s="340"/>
      <c r="S237" s="264"/>
      <c r="T237" s="306"/>
      <c r="U237" s="264"/>
      <c r="V237" s="340"/>
      <c r="W237" s="264"/>
      <c r="X237" s="340"/>
      <c r="Y237" s="264"/>
      <c r="Z237" s="335"/>
      <c r="AA237" s="264"/>
      <c r="AB237" s="335"/>
      <c r="AC237" s="264"/>
      <c r="AD237" s="335"/>
      <c r="AE237" s="264"/>
      <c r="AF237" s="340"/>
      <c r="AG237" s="264">
        <v>0</v>
      </c>
      <c r="AH237" s="306">
        <v>2000</v>
      </c>
      <c r="AI237" s="260">
        <v>1000</v>
      </c>
      <c r="AJ237" s="261"/>
      <c r="AK237" s="260">
        <f t="shared" si="16"/>
        <v>1000</v>
      </c>
    </row>
    <row r="238" spans="1:37" ht="15" customHeight="1">
      <c r="A238" s="262"/>
      <c r="B238" s="265"/>
      <c r="C238" s="409">
        <v>6050</v>
      </c>
      <c r="D238" s="342" t="s">
        <v>284</v>
      </c>
      <c r="E238" s="334"/>
      <c r="F238" s="335"/>
      <c r="G238" s="306"/>
      <c r="H238" s="335"/>
      <c r="I238" s="264"/>
      <c r="J238" s="340"/>
      <c r="K238" s="306"/>
      <c r="L238" s="336"/>
      <c r="M238" s="264"/>
      <c r="N238" s="336"/>
      <c r="O238" s="264"/>
      <c r="P238" s="340"/>
      <c r="Q238" s="264"/>
      <c r="R238" s="340"/>
      <c r="S238" s="264"/>
      <c r="T238" s="306"/>
      <c r="U238" s="264"/>
      <c r="V238" s="340"/>
      <c r="W238" s="264"/>
      <c r="X238" s="340"/>
      <c r="Y238" s="264"/>
      <c r="Z238" s="335"/>
      <c r="AA238" s="264"/>
      <c r="AB238" s="335"/>
      <c r="AC238" s="264"/>
      <c r="AD238" s="335"/>
      <c r="AE238" s="264"/>
      <c r="AF238" s="340"/>
      <c r="AG238" s="264"/>
      <c r="AH238" s="306"/>
      <c r="AI238" s="267">
        <v>200000</v>
      </c>
      <c r="AJ238" s="268">
        <v>1500</v>
      </c>
      <c r="AK238" s="267">
        <f t="shared" si="16"/>
        <v>201500</v>
      </c>
    </row>
    <row r="239" spans="1:37" ht="15.75" customHeight="1">
      <c r="A239" s="281"/>
      <c r="B239" s="395" t="s">
        <v>381</v>
      </c>
      <c r="C239" s="259"/>
      <c r="D239" s="229"/>
      <c r="E239" s="242">
        <v>500000</v>
      </c>
      <c r="F239" s="242">
        <v>48300</v>
      </c>
      <c r="G239" s="241">
        <v>548300</v>
      </c>
      <c r="H239" s="240"/>
      <c r="I239" s="242">
        <v>548300</v>
      </c>
      <c r="J239" s="241">
        <v>4347400</v>
      </c>
      <c r="K239" s="241">
        <v>4895700</v>
      </c>
      <c r="L239" s="241">
        <v>188000</v>
      </c>
      <c r="M239" s="242">
        <v>5083700</v>
      </c>
      <c r="N239" s="241">
        <v>5000</v>
      </c>
      <c r="O239" s="242">
        <v>5088700</v>
      </c>
      <c r="P239" s="241">
        <v>54500</v>
      </c>
      <c r="Q239" s="242">
        <v>5138200</v>
      </c>
      <c r="R239" s="241">
        <v>130000</v>
      </c>
      <c r="S239" s="242">
        <v>5269800</v>
      </c>
      <c r="T239" s="242">
        <v>71000</v>
      </c>
      <c r="U239" s="242">
        <v>4623000</v>
      </c>
      <c r="V239" s="241"/>
      <c r="W239" s="242">
        <v>4623000</v>
      </c>
      <c r="X239" s="242"/>
      <c r="Y239" s="242">
        <v>4623000</v>
      </c>
      <c r="Z239" s="241">
        <v>74000</v>
      </c>
      <c r="AA239" s="243">
        <v>4697000</v>
      </c>
      <c r="AB239" s="269">
        <v>320000</v>
      </c>
      <c r="AC239" s="243">
        <f>SUM(AC221:AC236)</f>
        <v>4999000</v>
      </c>
      <c r="AD239" s="243">
        <f>SUM(AD221:AD236)</f>
        <v>-8000</v>
      </c>
      <c r="AE239" s="247">
        <f>SUM(AE221:AE236)</f>
        <v>4991000</v>
      </c>
      <c r="AF239" s="243">
        <v>18908</v>
      </c>
      <c r="AG239" s="247">
        <f>SUM(AG221:AG237)</f>
        <v>5009908</v>
      </c>
      <c r="AH239" s="405">
        <v>161390</v>
      </c>
      <c r="AI239" s="346">
        <f>SUM(AI220:AI238)</f>
        <v>4510537</v>
      </c>
      <c r="AJ239" s="346">
        <f>SUM(AJ220:AJ238)</f>
        <v>6540</v>
      </c>
      <c r="AK239" s="270">
        <f>SUM(AK220:AK238)</f>
        <v>4517077</v>
      </c>
    </row>
    <row r="240" spans="1:37" ht="15" customHeight="1">
      <c r="A240" s="262"/>
      <c r="B240" s="403">
        <v>80140</v>
      </c>
      <c r="C240" s="344"/>
      <c r="D240" s="309"/>
      <c r="E240" s="334"/>
      <c r="F240" s="340"/>
      <c r="G240" s="306"/>
      <c r="H240" s="335"/>
      <c r="I240" s="264"/>
      <c r="J240" s="340"/>
      <c r="K240" s="306"/>
      <c r="L240" s="340"/>
      <c r="M240" s="264"/>
      <c r="N240" s="340"/>
      <c r="O240" s="264"/>
      <c r="P240" s="340"/>
      <c r="Q240" s="242"/>
      <c r="R240" s="340"/>
      <c r="S240" s="264"/>
      <c r="T240" s="340"/>
      <c r="U240" s="264"/>
      <c r="V240" s="340"/>
      <c r="W240" s="242"/>
      <c r="X240" s="242"/>
      <c r="Y240" s="242"/>
      <c r="Z240" s="241"/>
      <c r="AA240" s="243"/>
      <c r="AB240" s="241"/>
      <c r="AC240" s="243"/>
      <c r="AD240" s="241"/>
      <c r="AE240" s="247"/>
      <c r="AF240" s="241"/>
      <c r="AG240" s="247"/>
      <c r="AH240" s="241"/>
      <c r="AI240" s="452"/>
      <c r="AJ240" s="390"/>
      <c r="AK240" s="440"/>
    </row>
    <row r="241" spans="1:37" ht="15" customHeight="1">
      <c r="A241" s="262"/>
      <c r="B241" s="263" t="s">
        <v>382</v>
      </c>
      <c r="C241" s="441">
        <v>4010</v>
      </c>
      <c r="D241" s="360" t="s">
        <v>266</v>
      </c>
      <c r="E241" s="433">
        <v>488100</v>
      </c>
      <c r="F241" s="370">
        <v>17400</v>
      </c>
      <c r="G241" s="371">
        <v>505500</v>
      </c>
      <c r="H241" s="373"/>
      <c r="I241" s="371">
        <v>505500</v>
      </c>
      <c r="J241" s="373"/>
      <c r="K241" s="371">
        <v>505500</v>
      </c>
      <c r="L241" s="373"/>
      <c r="M241" s="371">
        <v>505500</v>
      </c>
      <c r="N241" s="373"/>
      <c r="O241" s="371">
        <v>505500</v>
      </c>
      <c r="P241" s="453" t="s">
        <v>383</v>
      </c>
      <c r="Q241" s="371">
        <v>495750</v>
      </c>
      <c r="R241" s="233">
        <v>-1499</v>
      </c>
      <c r="S241" s="237">
        <v>494251</v>
      </c>
      <c r="T241" s="230">
        <v>-518</v>
      </c>
      <c r="U241" s="237">
        <v>321056</v>
      </c>
      <c r="V241" s="233"/>
      <c r="W241" s="237">
        <v>321056</v>
      </c>
      <c r="X241" s="233"/>
      <c r="Y241" s="237">
        <v>321056</v>
      </c>
      <c r="Z241" s="233">
        <v>28944</v>
      </c>
      <c r="AA241" s="237">
        <v>350000</v>
      </c>
      <c r="AB241" s="233">
        <v>70599</v>
      </c>
      <c r="AC241" s="237">
        <v>420599</v>
      </c>
      <c r="AD241" s="233"/>
      <c r="AE241" s="237">
        <f>AC241+AD241</f>
        <v>420599</v>
      </c>
      <c r="AF241" s="233">
        <v>8000</v>
      </c>
      <c r="AG241" s="237">
        <f>AE241+AF241</f>
        <v>428599</v>
      </c>
      <c r="AH241" s="233">
        <v>14141</v>
      </c>
      <c r="AI241" s="261">
        <v>440126</v>
      </c>
      <c r="AJ241" s="260"/>
      <c r="AK241" s="454">
        <f aca="true" t="shared" si="17" ref="AK241:AK250">AI241+AJ241</f>
        <v>440126</v>
      </c>
    </row>
    <row r="242" spans="1:37" ht="15" customHeight="1">
      <c r="A242" s="262"/>
      <c r="B242" s="263" t="s">
        <v>384</v>
      </c>
      <c r="C242" s="258">
        <v>4040</v>
      </c>
      <c r="D242" s="313" t="s">
        <v>268</v>
      </c>
      <c r="E242" s="236">
        <v>34200</v>
      </c>
      <c r="F242" s="233">
        <v>9987</v>
      </c>
      <c r="G242" s="237">
        <v>44187</v>
      </c>
      <c r="H242" s="230"/>
      <c r="I242" s="237">
        <v>44187</v>
      </c>
      <c r="J242" s="230"/>
      <c r="K242" s="237">
        <v>44187</v>
      </c>
      <c r="L242" s="230"/>
      <c r="M242" s="237">
        <v>44187</v>
      </c>
      <c r="N242" s="230"/>
      <c r="O242" s="237">
        <v>44187</v>
      </c>
      <c r="P242" s="230"/>
      <c r="Q242" s="237">
        <v>44187</v>
      </c>
      <c r="R242" s="230"/>
      <c r="S242" s="237">
        <v>44187</v>
      </c>
      <c r="T242" s="230"/>
      <c r="U242" s="237">
        <v>40944</v>
      </c>
      <c r="V242" s="233"/>
      <c r="W242" s="237">
        <v>40944</v>
      </c>
      <c r="X242" s="233"/>
      <c r="Y242" s="237">
        <v>40944</v>
      </c>
      <c r="Z242" s="233">
        <v>-1802</v>
      </c>
      <c r="AA242" s="237">
        <v>39142</v>
      </c>
      <c r="AB242" s="233"/>
      <c r="AC242" s="237">
        <v>39142</v>
      </c>
      <c r="AD242" s="233"/>
      <c r="AE242" s="237">
        <f>AC242+AD242</f>
        <v>39142</v>
      </c>
      <c r="AF242" s="233"/>
      <c r="AG242" s="237">
        <f>AE242+AF242</f>
        <v>39142</v>
      </c>
      <c r="AH242" s="233"/>
      <c r="AI242" s="261">
        <v>27874</v>
      </c>
      <c r="AJ242" s="260"/>
      <c r="AK242" s="454">
        <f t="shared" si="17"/>
        <v>27874</v>
      </c>
    </row>
    <row r="243" spans="1:37" ht="15" customHeight="1">
      <c r="A243" s="262"/>
      <c r="B243" s="263" t="s">
        <v>385</v>
      </c>
      <c r="C243" s="258">
        <v>4110</v>
      </c>
      <c r="D243" s="313" t="s">
        <v>270</v>
      </c>
      <c r="E243" s="236">
        <v>70200</v>
      </c>
      <c r="F243" s="233">
        <v>19800</v>
      </c>
      <c r="G243" s="237">
        <v>90000</v>
      </c>
      <c r="H243" s="230"/>
      <c r="I243" s="237">
        <v>90000</v>
      </c>
      <c r="J243" s="230"/>
      <c r="K243" s="237">
        <v>90000</v>
      </c>
      <c r="L243" s="230"/>
      <c r="M243" s="237">
        <v>90000</v>
      </c>
      <c r="N243" s="230"/>
      <c r="O243" s="237">
        <v>90000</v>
      </c>
      <c r="P243" s="230">
        <v>220</v>
      </c>
      <c r="Q243" s="237">
        <v>90220</v>
      </c>
      <c r="R243" s="233">
        <v>-1850</v>
      </c>
      <c r="S243" s="237">
        <v>88370</v>
      </c>
      <c r="T243" s="233">
        <v>1209</v>
      </c>
      <c r="U243" s="237">
        <v>60000</v>
      </c>
      <c r="V243" s="233"/>
      <c r="W243" s="237">
        <v>60000</v>
      </c>
      <c r="X243" s="233"/>
      <c r="Y243" s="237">
        <v>60000</v>
      </c>
      <c r="Z243" s="233">
        <v>2600</v>
      </c>
      <c r="AA243" s="237">
        <v>62600</v>
      </c>
      <c r="AB243" s="233">
        <v>11400</v>
      </c>
      <c r="AC243" s="237">
        <v>74000</v>
      </c>
      <c r="AD243" s="233"/>
      <c r="AE243" s="237">
        <f>AC243+AD243</f>
        <v>74000</v>
      </c>
      <c r="AF243" s="233">
        <v>2000</v>
      </c>
      <c r="AG243" s="237">
        <f>AE243+AF243</f>
        <v>76000</v>
      </c>
      <c r="AH243" s="233">
        <v>4428</v>
      </c>
      <c r="AI243" s="261">
        <v>76000</v>
      </c>
      <c r="AJ243" s="260"/>
      <c r="AK243" s="454">
        <f t="shared" si="17"/>
        <v>76000</v>
      </c>
    </row>
    <row r="244" spans="1:37" ht="15" customHeight="1">
      <c r="A244" s="262"/>
      <c r="B244" s="263" t="s">
        <v>386</v>
      </c>
      <c r="C244" s="258">
        <v>4120</v>
      </c>
      <c r="D244" s="313" t="s">
        <v>271</v>
      </c>
      <c r="E244" s="236">
        <v>7500</v>
      </c>
      <c r="F244" s="233">
        <v>4500</v>
      </c>
      <c r="G244" s="237">
        <v>12000</v>
      </c>
      <c r="H244" s="230"/>
      <c r="I244" s="237">
        <v>12000</v>
      </c>
      <c r="J244" s="230"/>
      <c r="K244" s="237">
        <v>12000</v>
      </c>
      <c r="L244" s="230"/>
      <c r="M244" s="237">
        <v>12000</v>
      </c>
      <c r="N244" s="230"/>
      <c r="O244" s="237">
        <v>12000</v>
      </c>
      <c r="P244" s="230">
        <v>355</v>
      </c>
      <c r="Q244" s="237">
        <v>12355</v>
      </c>
      <c r="R244" s="230">
        <v>-139</v>
      </c>
      <c r="S244" s="237">
        <v>12216</v>
      </c>
      <c r="T244" s="230">
        <v>-4</v>
      </c>
      <c r="U244" s="237">
        <v>6000</v>
      </c>
      <c r="V244" s="233"/>
      <c r="W244" s="237">
        <v>6000</v>
      </c>
      <c r="X244" s="233"/>
      <c r="Y244" s="237">
        <v>6000</v>
      </c>
      <c r="Z244" s="233">
        <v>2600</v>
      </c>
      <c r="AA244" s="237">
        <v>8600</v>
      </c>
      <c r="AB244" s="233">
        <v>1400</v>
      </c>
      <c r="AC244" s="237">
        <v>10000</v>
      </c>
      <c r="AD244" s="233"/>
      <c r="AE244" s="237">
        <f>AC244+AD244</f>
        <v>10000</v>
      </c>
      <c r="AF244" s="233"/>
      <c r="AG244" s="237">
        <f>AE244+AF244</f>
        <v>10000</v>
      </c>
      <c r="AH244" s="233">
        <v>1052</v>
      </c>
      <c r="AI244" s="261">
        <v>11000</v>
      </c>
      <c r="AJ244" s="260"/>
      <c r="AK244" s="454">
        <f t="shared" si="17"/>
        <v>11000</v>
      </c>
    </row>
    <row r="245" spans="1:37" ht="15" customHeight="1">
      <c r="A245" s="262"/>
      <c r="B245" s="263"/>
      <c r="C245" s="258">
        <v>4210</v>
      </c>
      <c r="D245" s="313" t="s">
        <v>273</v>
      </c>
      <c r="E245" s="236"/>
      <c r="F245" s="233"/>
      <c r="G245" s="237"/>
      <c r="H245" s="230"/>
      <c r="I245" s="237"/>
      <c r="J245" s="230"/>
      <c r="K245" s="237"/>
      <c r="L245" s="230"/>
      <c r="M245" s="237"/>
      <c r="N245" s="230"/>
      <c r="O245" s="237"/>
      <c r="P245" s="230"/>
      <c r="Q245" s="237"/>
      <c r="R245" s="230"/>
      <c r="S245" s="237"/>
      <c r="T245" s="230"/>
      <c r="U245" s="237"/>
      <c r="V245" s="233"/>
      <c r="W245" s="237"/>
      <c r="X245" s="233"/>
      <c r="Y245" s="237"/>
      <c r="Z245" s="233"/>
      <c r="AA245" s="237"/>
      <c r="AB245" s="233"/>
      <c r="AC245" s="237"/>
      <c r="AD245" s="233"/>
      <c r="AE245" s="237"/>
      <c r="AF245" s="233"/>
      <c r="AG245" s="237"/>
      <c r="AH245" s="233"/>
      <c r="AI245" s="261">
        <v>9874</v>
      </c>
      <c r="AJ245" s="260"/>
      <c r="AK245" s="454">
        <f t="shared" si="17"/>
        <v>9874</v>
      </c>
    </row>
    <row r="246" spans="1:37" ht="15" customHeight="1">
      <c r="A246" s="262"/>
      <c r="B246" s="263"/>
      <c r="C246" s="258">
        <v>4280</v>
      </c>
      <c r="D246" s="313" t="s">
        <v>311</v>
      </c>
      <c r="E246" s="236"/>
      <c r="F246" s="233"/>
      <c r="G246" s="237"/>
      <c r="H246" s="230"/>
      <c r="I246" s="237"/>
      <c r="J246" s="230"/>
      <c r="K246" s="237"/>
      <c r="L246" s="230"/>
      <c r="M246" s="237"/>
      <c r="N246" s="230"/>
      <c r="O246" s="237"/>
      <c r="P246" s="230"/>
      <c r="Q246" s="237"/>
      <c r="R246" s="230"/>
      <c r="S246" s="237"/>
      <c r="T246" s="230"/>
      <c r="U246" s="237"/>
      <c r="V246" s="233"/>
      <c r="W246" s="237"/>
      <c r="X246" s="233"/>
      <c r="Y246" s="237"/>
      <c r="Z246" s="233"/>
      <c r="AA246" s="237"/>
      <c r="AB246" s="233"/>
      <c r="AC246" s="237"/>
      <c r="AD246" s="233"/>
      <c r="AE246" s="237"/>
      <c r="AF246" s="233"/>
      <c r="AG246" s="237"/>
      <c r="AH246" s="233"/>
      <c r="AI246" s="261">
        <v>2000</v>
      </c>
      <c r="AJ246" s="260"/>
      <c r="AK246" s="454">
        <f t="shared" si="17"/>
        <v>2000</v>
      </c>
    </row>
    <row r="247" spans="1:37" ht="15" customHeight="1">
      <c r="A247" s="262"/>
      <c r="B247" s="263"/>
      <c r="C247" s="258">
        <v>4410</v>
      </c>
      <c r="D247" s="313" t="s">
        <v>387</v>
      </c>
      <c r="E247" s="236"/>
      <c r="F247" s="233"/>
      <c r="G247" s="237"/>
      <c r="H247" s="230"/>
      <c r="I247" s="237"/>
      <c r="J247" s="230"/>
      <c r="K247" s="237"/>
      <c r="L247" s="230"/>
      <c r="M247" s="237"/>
      <c r="N247" s="230"/>
      <c r="O247" s="237"/>
      <c r="P247" s="230"/>
      <c r="Q247" s="237"/>
      <c r="R247" s="230"/>
      <c r="S247" s="237"/>
      <c r="T247" s="230"/>
      <c r="U247" s="237"/>
      <c r="V247" s="233"/>
      <c r="W247" s="237"/>
      <c r="X247" s="233"/>
      <c r="Y247" s="237"/>
      <c r="Z247" s="233"/>
      <c r="AA247" s="237"/>
      <c r="AB247" s="233"/>
      <c r="AC247" s="237"/>
      <c r="AD247" s="233"/>
      <c r="AE247" s="237"/>
      <c r="AF247" s="233"/>
      <c r="AG247" s="237"/>
      <c r="AH247" s="233"/>
      <c r="AI247" s="261">
        <v>1000</v>
      </c>
      <c r="AJ247" s="260"/>
      <c r="AK247" s="454">
        <f t="shared" si="17"/>
        <v>1000</v>
      </c>
    </row>
    <row r="248" spans="1:37" ht="15" customHeight="1">
      <c r="A248" s="262"/>
      <c r="B248" s="263"/>
      <c r="C248" s="258">
        <v>4430</v>
      </c>
      <c r="D248" s="313" t="s">
        <v>279</v>
      </c>
      <c r="E248" s="236"/>
      <c r="F248" s="233"/>
      <c r="G248" s="237"/>
      <c r="H248" s="230"/>
      <c r="I248" s="237"/>
      <c r="J248" s="230"/>
      <c r="K248" s="237"/>
      <c r="L248" s="230"/>
      <c r="M248" s="237"/>
      <c r="N248" s="230"/>
      <c r="O248" s="237"/>
      <c r="P248" s="230"/>
      <c r="Q248" s="237"/>
      <c r="R248" s="230"/>
      <c r="S248" s="237"/>
      <c r="T248" s="230"/>
      <c r="U248" s="237"/>
      <c r="V248" s="233"/>
      <c r="W248" s="237"/>
      <c r="X248" s="233"/>
      <c r="Y248" s="237"/>
      <c r="Z248" s="233">
        <v>459</v>
      </c>
      <c r="AA248" s="237">
        <v>459</v>
      </c>
      <c r="AB248" s="233"/>
      <c r="AC248" s="237">
        <v>459</v>
      </c>
      <c r="AD248" s="233"/>
      <c r="AE248" s="237">
        <f>AC248+AD248</f>
        <v>459</v>
      </c>
      <c r="AF248" s="233"/>
      <c r="AG248" s="237">
        <f>AE248+AF248</f>
        <v>459</v>
      </c>
      <c r="AH248" s="233"/>
      <c r="AI248" s="261">
        <v>2126</v>
      </c>
      <c r="AJ248" s="260"/>
      <c r="AK248" s="454">
        <f t="shared" si="17"/>
        <v>2126</v>
      </c>
    </row>
    <row r="249" spans="1:37" ht="15" customHeight="1">
      <c r="A249" s="262"/>
      <c r="B249" s="263"/>
      <c r="C249" s="258">
        <v>4440</v>
      </c>
      <c r="D249" s="313" t="s">
        <v>280</v>
      </c>
      <c r="E249" s="236">
        <v>17400</v>
      </c>
      <c r="F249" s="233">
        <v>-2400</v>
      </c>
      <c r="G249" s="237">
        <v>15000</v>
      </c>
      <c r="H249" s="230"/>
      <c r="I249" s="237">
        <v>15000</v>
      </c>
      <c r="J249" s="230"/>
      <c r="K249" s="237">
        <v>15000</v>
      </c>
      <c r="L249" s="230"/>
      <c r="M249" s="237">
        <v>15000</v>
      </c>
      <c r="N249" s="230"/>
      <c r="O249" s="237">
        <v>15000</v>
      </c>
      <c r="P249" s="233">
        <v>10552</v>
      </c>
      <c r="Q249" s="237">
        <v>25552</v>
      </c>
      <c r="R249" s="230">
        <v>88</v>
      </c>
      <c r="S249" s="237">
        <v>25640</v>
      </c>
      <c r="T249" s="230"/>
      <c r="U249" s="237">
        <v>21166</v>
      </c>
      <c r="V249" s="233"/>
      <c r="W249" s="237">
        <v>21166</v>
      </c>
      <c r="X249" s="233"/>
      <c r="Y249" s="237">
        <v>21166</v>
      </c>
      <c r="Z249" s="233">
        <v>3033</v>
      </c>
      <c r="AA249" s="237">
        <v>24199</v>
      </c>
      <c r="AB249" s="233">
        <v>5801</v>
      </c>
      <c r="AC249" s="237">
        <v>30000</v>
      </c>
      <c r="AD249" s="233"/>
      <c r="AE249" s="237">
        <f>AC249+AD249</f>
        <v>30000</v>
      </c>
      <c r="AF249" s="233"/>
      <c r="AG249" s="237">
        <f>AE249+AF249</f>
        <v>30000</v>
      </c>
      <c r="AH249" s="233">
        <v>-5000</v>
      </c>
      <c r="AI249" s="261">
        <v>28000</v>
      </c>
      <c r="AJ249" s="260"/>
      <c r="AK249" s="454">
        <f t="shared" si="17"/>
        <v>28000</v>
      </c>
    </row>
    <row r="250" spans="1:37" ht="15" customHeight="1">
      <c r="A250" s="262"/>
      <c r="B250" s="265"/>
      <c r="C250" s="409">
        <v>6050</v>
      </c>
      <c r="D250" s="342" t="s">
        <v>284</v>
      </c>
      <c r="E250" s="236"/>
      <c r="F250" s="233"/>
      <c r="G250" s="253"/>
      <c r="H250" s="230"/>
      <c r="I250" s="253"/>
      <c r="J250" s="230"/>
      <c r="K250" s="253"/>
      <c r="L250" s="230"/>
      <c r="M250" s="237"/>
      <c r="N250" s="230"/>
      <c r="O250" s="237"/>
      <c r="P250" s="233"/>
      <c r="Q250" s="237"/>
      <c r="R250" s="230"/>
      <c r="S250" s="237"/>
      <c r="T250" s="230"/>
      <c r="U250" s="237"/>
      <c r="V250" s="233"/>
      <c r="W250" s="237"/>
      <c r="X250" s="233"/>
      <c r="Y250" s="237"/>
      <c r="Z250" s="233"/>
      <c r="AA250" s="237"/>
      <c r="AB250" s="233"/>
      <c r="AC250" s="237"/>
      <c r="AD250" s="233"/>
      <c r="AE250" s="237"/>
      <c r="AF250" s="233"/>
      <c r="AG250" s="237"/>
      <c r="AH250" s="233"/>
      <c r="AI250" s="268"/>
      <c r="AJ250" s="267">
        <v>19400</v>
      </c>
      <c r="AK250" s="454">
        <f t="shared" si="17"/>
        <v>19400</v>
      </c>
    </row>
    <row r="251" spans="1:37" ht="15" customHeight="1">
      <c r="A251" s="281"/>
      <c r="B251" s="439" t="s">
        <v>382</v>
      </c>
      <c r="C251" s="259"/>
      <c r="D251" s="313"/>
      <c r="E251" s="310">
        <v>639000</v>
      </c>
      <c r="F251" s="303">
        <v>91000</v>
      </c>
      <c r="G251" s="305">
        <v>730000</v>
      </c>
      <c r="H251" s="311"/>
      <c r="I251" s="305">
        <v>730000</v>
      </c>
      <c r="J251" s="301"/>
      <c r="K251" s="305">
        <v>730000</v>
      </c>
      <c r="L251" s="300"/>
      <c r="M251" s="301">
        <v>730000</v>
      </c>
      <c r="N251" s="311"/>
      <c r="O251" s="301">
        <v>730000</v>
      </c>
      <c r="P251" s="305">
        <v>1500</v>
      </c>
      <c r="Q251" s="301">
        <v>731500</v>
      </c>
      <c r="R251" s="305">
        <v>-9189</v>
      </c>
      <c r="S251" s="301">
        <v>722311</v>
      </c>
      <c r="T251" s="305">
        <v>687</v>
      </c>
      <c r="U251" s="301">
        <v>525000</v>
      </c>
      <c r="V251" s="305"/>
      <c r="W251" s="301">
        <v>525000</v>
      </c>
      <c r="X251" s="301"/>
      <c r="Y251" s="301">
        <v>525000</v>
      </c>
      <c r="Z251" s="301">
        <v>20000</v>
      </c>
      <c r="AA251" s="455">
        <v>555000</v>
      </c>
      <c r="AB251" s="455">
        <v>20000</v>
      </c>
      <c r="AC251" s="455">
        <v>575000</v>
      </c>
      <c r="AD251" s="456"/>
      <c r="AE251" s="455">
        <f>AC251+AD251</f>
        <v>575000</v>
      </c>
      <c r="AF251" s="456">
        <f>SUM(AF241:AF249)</f>
        <v>10000</v>
      </c>
      <c r="AG251" s="455">
        <f>AE251+AF251</f>
        <v>585000</v>
      </c>
      <c r="AH251" s="456">
        <f>SUM(AH241:AH249)</f>
        <v>14621</v>
      </c>
      <c r="AI251" s="346"/>
      <c r="AJ251" s="346"/>
      <c r="AK251" s="390"/>
    </row>
    <row r="252" spans="1:37" ht="15" customHeight="1">
      <c r="A252" s="289"/>
      <c r="B252" s="398" t="s">
        <v>388</v>
      </c>
      <c r="C252" s="266"/>
      <c r="D252" s="342"/>
      <c r="E252" s="316"/>
      <c r="F252" s="316"/>
      <c r="G252" s="316"/>
      <c r="H252" s="316"/>
      <c r="I252" s="316"/>
      <c r="J252" s="316"/>
      <c r="K252" s="315"/>
      <c r="L252" s="316"/>
      <c r="M252" s="315"/>
      <c r="N252" s="316"/>
      <c r="O252" s="315"/>
      <c r="P252" s="316"/>
      <c r="Q252" s="315"/>
      <c r="R252" s="315"/>
      <c r="S252" s="315"/>
      <c r="T252" s="315"/>
      <c r="U252" s="315"/>
      <c r="V252" s="315"/>
      <c r="W252" s="315"/>
      <c r="X252" s="315"/>
      <c r="Y252" s="315"/>
      <c r="Z252" s="315"/>
      <c r="AA252" s="315"/>
      <c r="AB252" s="315"/>
      <c r="AC252" s="315"/>
      <c r="AD252" s="315"/>
      <c r="AE252" s="457"/>
      <c r="AF252" s="315"/>
      <c r="AG252" s="457"/>
      <c r="AH252" s="315"/>
      <c r="AI252" s="270">
        <f>SUM(AI241:AI251)</f>
        <v>598000</v>
      </c>
      <c r="AJ252" s="270">
        <f>SUM(AJ241:AJ251)</f>
        <v>19400</v>
      </c>
      <c r="AK252" s="270">
        <f>SUM(AK241:AK251)</f>
        <v>617400</v>
      </c>
    </row>
    <row r="253" spans="1:37" ht="15" customHeight="1">
      <c r="A253" s="281"/>
      <c r="B253" s="343">
        <v>80134</v>
      </c>
      <c r="C253" s="259">
        <v>4010</v>
      </c>
      <c r="D253" s="229" t="s">
        <v>266</v>
      </c>
      <c r="E253" s="233">
        <v>307000</v>
      </c>
      <c r="F253" s="233">
        <v>22000</v>
      </c>
      <c r="G253" s="233">
        <v>329000</v>
      </c>
      <c r="H253" s="230"/>
      <c r="I253" s="237">
        <v>329000</v>
      </c>
      <c r="J253" s="228"/>
      <c r="K253" s="237">
        <v>329000</v>
      </c>
      <c r="L253" s="230"/>
      <c r="M253" s="237">
        <v>329000</v>
      </c>
      <c r="N253" s="233">
        <v>-100000</v>
      </c>
      <c r="O253" s="237">
        <v>229000</v>
      </c>
      <c r="P253" s="230"/>
      <c r="Q253" s="237">
        <v>229000</v>
      </c>
      <c r="R253" s="230"/>
      <c r="S253" s="237">
        <v>229000</v>
      </c>
      <c r="T253" s="230"/>
      <c r="U253" s="237">
        <v>122700</v>
      </c>
      <c r="V253" s="233"/>
      <c r="W253" s="237">
        <v>122700</v>
      </c>
      <c r="X253" s="233"/>
      <c r="Y253" s="237">
        <v>122700</v>
      </c>
      <c r="Z253" s="230"/>
      <c r="AA253" s="237">
        <v>122700</v>
      </c>
      <c r="AB253" s="230"/>
      <c r="AC253" s="237">
        <v>122700</v>
      </c>
      <c r="AD253" s="230"/>
      <c r="AE253" s="237">
        <f>AC253+AD253</f>
        <v>122700</v>
      </c>
      <c r="AF253" s="233"/>
      <c r="AG253" s="237">
        <f>AE253+AF253</f>
        <v>122700</v>
      </c>
      <c r="AH253" s="233">
        <v>13230</v>
      </c>
      <c r="AI253" s="260">
        <v>139875</v>
      </c>
      <c r="AJ253" s="260"/>
      <c r="AK253" s="260">
        <f aca="true" t="shared" si="18" ref="AK253:AK265">AI253+AJ253</f>
        <v>139875</v>
      </c>
    </row>
    <row r="254" spans="1:37" ht="15" customHeight="1">
      <c r="A254" s="281"/>
      <c r="B254" s="230" t="s">
        <v>389</v>
      </c>
      <c r="C254" s="259">
        <v>4040</v>
      </c>
      <c r="D254" s="229" t="s">
        <v>268</v>
      </c>
      <c r="E254" s="233">
        <v>25700</v>
      </c>
      <c r="F254" s="233">
        <v>1387</v>
      </c>
      <c r="G254" s="233">
        <v>27087</v>
      </c>
      <c r="H254" s="230"/>
      <c r="I254" s="237">
        <v>27087</v>
      </c>
      <c r="J254" s="228"/>
      <c r="K254" s="237">
        <v>27087</v>
      </c>
      <c r="L254" s="230"/>
      <c r="M254" s="237">
        <v>27087</v>
      </c>
      <c r="N254" s="230"/>
      <c r="O254" s="237">
        <v>27087</v>
      </c>
      <c r="P254" s="230"/>
      <c r="Q254" s="237">
        <v>27087</v>
      </c>
      <c r="R254" s="230"/>
      <c r="S254" s="237">
        <v>27087</v>
      </c>
      <c r="T254" s="230"/>
      <c r="U254" s="237">
        <v>17000</v>
      </c>
      <c r="V254" s="233"/>
      <c r="W254" s="237">
        <v>17000</v>
      </c>
      <c r="X254" s="233"/>
      <c r="Y254" s="237">
        <v>17000</v>
      </c>
      <c r="Z254" s="233">
        <v>-5808</v>
      </c>
      <c r="AA254" s="237">
        <v>11192</v>
      </c>
      <c r="AB254" s="233"/>
      <c r="AC254" s="237">
        <v>11192</v>
      </c>
      <c r="AD254" s="233"/>
      <c r="AE254" s="237">
        <f>AC254+AD254</f>
        <v>11192</v>
      </c>
      <c r="AF254" s="233"/>
      <c r="AG254" s="237">
        <f>AE254+AF254</f>
        <v>11192</v>
      </c>
      <c r="AH254" s="233"/>
      <c r="AI254" s="260">
        <v>18067</v>
      </c>
      <c r="AJ254" s="260"/>
      <c r="AK254" s="260">
        <f t="shared" si="18"/>
        <v>18067</v>
      </c>
    </row>
    <row r="255" spans="1:37" ht="15" customHeight="1">
      <c r="A255" s="281"/>
      <c r="B255" s="230" t="s">
        <v>390</v>
      </c>
      <c r="C255" s="259">
        <v>4110</v>
      </c>
      <c r="D255" s="229" t="s">
        <v>270</v>
      </c>
      <c r="E255" s="233">
        <v>59000</v>
      </c>
      <c r="F255" s="233">
        <v>3700</v>
      </c>
      <c r="G255" s="233">
        <v>62700</v>
      </c>
      <c r="H255" s="230"/>
      <c r="I255" s="237">
        <v>62700</v>
      </c>
      <c r="J255" s="228"/>
      <c r="K255" s="237">
        <v>62700</v>
      </c>
      <c r="L255" s="230"/>
      <c r="M255" s="237">
        <v>62700</v>
      </c>
      <c r="N255" s="233">
        <v>-14000</v>
      </c>
      <c r="O255" s="237">
        <v>48700</v>
      </c>
      <c r="P255" s="230"/>
      <c r="Q255" s="237">
        <v>48700</v>
      </c>
      <c r="R255" s="230"/>
      <c r="S255" s="237">
        <v>48700</v>
      </c>
      <c r="T255" s="230"/>
      <c r="U255" s="237">
        <v>24900</v>
      </c>
      <c r="V255" s="233"/>
      <c r="W255" s="237">
        <v>24900</v>
      </c>
      <c r="X255" s="233"/>
      <c r="Y255" s="237">
        <v>24900</v>
      </c>
      <c r="Z255" s="230"/>
      <c r="AA255" s="237">
        <v>24900</v>
      </c>
      <c r="AB255" s="230"/>
      <c r="AC255" s="237">
        <v>24900</v>
      </c>
      <c r="AD255" s="230"/>
      <c r="AE255" s="237">
        <f>AC255+AD255</f>
        <v>24900</v>
      </c>
      <c r="AF255" s="233"/>
      <c r="AG255" s="237">
        <f>AE255+AF255</f>
        <v>24900</v>
      </c>
      <c r="AH255" s="233">
        <v>3200</v>
      </c>
      <c r="AI255" s="260">
        <v>28500</v>
      </c>
      <c r="AJ255" s="260"/>
      <c r="AK255" s="260">
        <f t="shared" si="18"/>
        <v>28500</v>
      </c>
    </row>
    <row r="256" spans="1:37" ht="15" customHeight="1">
      <c r="A256" s="281"/>
      <c r="B256" s="230"/>
      <c r="C256" s="259">
        <v>4120</v>
      </c>
      <c r="D256" s="229" t="s">
        <v>271</v>
      </c>
      <c r="E256" s="236">
        <v>8300</v>
      </c>
      <c r="F256" s="230">
        <v>367</v>
      </c>
      <c r="G256" s="237">
        <v>8667</v>
      </c>
      <c r="H256" s="230"/>
      <c r="I256" s="237">
        <v>8667</v>
      </c>
      <c r="J256" s="228"/>
      <c r="K256" s="237">
        <v>8667</v>
      </c>
      <c r="L256" s="230"/>
      <c r="M256" s="237">
        <v>8667</v>
      </c>
      <c r="N256" s="233">
        <v>-2000</v>
      </c>
      <c r="O256" s="237">
        <v>6667</v>
      </c>
      <c r="P256" s="230"/>
      <c r="Q256" s="237">
        <v>6667</v>
      </c>
      <c r="R256" s="230"/>
      <c r="S256" s="237">
        <v>6667</v>
      </c>
      <c r="T256" s="230"/>
      <c r="U256" s="237">
        <v>3400</v>
      </c>
      <c r="V256" s="233"/>
      <c r="W256" s="237">
        <v>3400</v>
      </c>
      <c r="X256" s="233"/>
      <c r="Y256" s="237">
        <v>3400</v>
      </c>
      <c r="Z256" s="230"/>
      <c r="AA256" s="237">
        <v>3400</v>
      </c>
      <c r="AB256" s="230"/>
      <c r="AC256" s="237">
        <v>3400</v>
      </c>
      <c r="AD256" s="230"/>
      <c r="AE256" s="237">
        <f>AC256+AD256</f>
        <v>3400</v>
      </c>
      <c r="AF256" s="233"/>
      <c r="AG256" s="237">
        <f>AE256+AF256</f>
        <v>3400</v>
      </c>
      <c r="AH256" s="233">
        <v>470</v>
      </c>
      <c r="AI256" s="260">
        <v>4000</v>
      </c>
      <c r="AJ256" s="260"/>
      <c r="AK256" s="260">
        <f t="shared" si="18"/>
        <v>4000</v>
      </c>
    </row>
    <row r="257" spans="1:37" ht="15" customHeight="1">
      <c r="A257" s="281"/>
      <c r="B257" s="230"/>
      <c r="C257" s="259">
        <v>4170</v>
      </c>
      <c r="D257" s="229" t="s">
        <v>272</v>
      </c>
      <c r="E257" s="236"/>
      <c r="F257" s="230"/>
      <c r="G257" s="237"/>
      <c r="H257" s="230"/>
      <c r="I257" s="237"/>
      <c r="J257" s="228"/>
      <c r="K257" s="237"/>
      <c r="L257" s="230"/>
      <c r="M257" s="237"/>
      <c r="N257" s="233"/>
      <c r="O257" s="237"/>
      <c r="P257" s="230"/>
      <c r="Q257" s="237"/>
      <c r="R257" s="230"/>
      <c r="S257" s="237"/>
      <c r="T257" s="230"/>
      <c r="U257" s="237"/>
      <c r="V257" s="233"/>
      <c r="W257" s="237"/>
      <c r="X257" s="233"/>
      <c r="Y257" s="237"/>
      <c r="Z257" s="230"/>
      <c r="AA257" s="237"/>
      <c r="AB257" s="230"/>
      <c r="AC257" s="237"/>
      <c r="AD257" s="230"/>
      <c r="AE257" s="237"/>
      <c r="AF257" s="233"/>
      <c r="AG257" s="237"/>
      <c r="AH257" s="233"/>
      <c r="AI257" s="260">
        <v>500</v>
      </c>
      <c r="AJ257" s="260"/>
      <c r="AK257" s="260">
        <f t="shared" si="18"/>
        <v>500</v>
      </c>
    </row>
    <row r="258" spans="1:37" ht="15" customHeight="1">
      <c r="A258" s="281"/>
      <c r="B258" s="230"/>
      <c r="C258" s="259">
        <v>4210</v>
      </c>
      <c r="D258" s="229" t="s">
        <v>273</v>
      </c>
      <c r="E258" s="236">
        <v>3000</v>
      </c>
      <c r="F258" s="230">
        <v>64</v>
      </c>
      <c r="G258" s="237">
        <v>3064</v>
      </c>
      <c r="H258" s="230"/>
      <c r="I258" s="237">
        <v>3064</v>
      </c>
      <c r="J258" s="228"/>
      <c r="K258" s="237">
        <v>3064</v>
      </c>
      <c r="L258" s="230"/>
      <c r="M258" s="237">
        <v>3064</v>
      </c>
      <c r="N258" s="230"/>
      <c r="O258" s="237">
        <v>3064</v>
      </c>
      <c r="P258" s="230"/>
      <c r="Q258" s="237">
        <v>3064</v>
      </c>
      <c r="R258" s="230"/>
      <c r="S258" s="237">
        <v>3064</v>
      </c>
      <c r="T258" s="230"/>
      <c r="U258" s="237">
        <v>4900</v>
      </c>
      <c r="V258" s="233"/>
      <c r="W258" s="237">
        <v>4900</v>
      </c>
      <c r="X258" s="233"/>
      <c r="Y258" s="237">
        <v>4900</v>
      </c>
      <c r="Z258" s="230">
        <v>142</v>
      </c>
      <c r="AA258" s="237">
        <v>5042</v>
      </c>
      <c r="AB258" s="230"/>
      <c r="AC258" s="237">
        <v>5042</v>
      </c>
      <c r="AD258" s="230"/>
      <c r="AE258" s="237">
        <f>AC258+AD258</f>
        <v>5042</v>
      </c>
      <c r="AF258" s="233"/>
      <c r="AG258" s="237">
        <f>AE258+AF258</f>
        <v>5042</v>
      </c>
      <c r="AH258" s="233">
        <v>-1000</v>
      </c>
      <c r="AI258" s="260">
        <v>7700</v>
      </c>
      <c r="AJ258" s="260"/>
      <c r="AK258" s="260">
        <f t="shared" si="18"/>
        <v>7700</v>
      </c>
    </row>
    <row r="259" spans="1:37" ht="15" customHeight="1">
      <c r="A259" s="281"/>
      <c r="B259" s="230"/>
      <c r="C259" s="259">
        <v>4240</v>
      </c>
      <c r="D259" s="229" t="s">
        <v>354</v>
      </c>
      <c r="E259" s="236">
        <v>1000</v>
      </c>
      <c r="F259" s="230"/>
      <c r="G259" s="237">
        <v>1000</v>
      </c>
      <c r="H259" s="230"/>
      <c r="I259" s="237">
        <v>1000</v>
      </c>
      <c r="J259" s="228"/>
      <c r="K259" s="237">
        <v>1000</v>
      </c>
      <c r="L259" s="230"/>
      <c r="M259" s="237">
        <v>1000</v>
      </c>
      <c r="N259" s="230"/>
      <c r="O259" s="237">
        <v>1000</v>
      </c>
      <c r="P259" s="230"/>
      <c r="Q259" s="237">
        <v>1000</v>
      </c>
      <c r="R259" s="230"/>
      <c r="S259" s="237">
        <v>1000</v>
      </c>
      <c r="T259" s="230"/>
      <c r="U259" s="237">
        <v>900</v>
      </c>
      <c r="V259" s="233"/>
      <c r="W259" s="237">
        <v>900</v>
      </c>
      <c r="X259" s="233"/>
      <c r="Y259" s="237">
        <v>900</v>
      </c>
      <c r="Z259" s="230"/>
      <c r="AA259" s="237">
        <v>900</v>
      </c>
      <c r="AB259" s="230"/>
      <c r="AC259" s="237">
        <v>900</v>
      </c>
      <c r="AD259" s="230"/>
      <c r="AE259" s="237">
        <f>AC259+AD259</f>
        <v>900</v>
      </c>
      <c r="AF259" s="233"/>
      <c r="AG259" s="237">
        <f>AE259+AF259</f>
        <v>900</v>
      </c>
      <c r="AH259" s="233"/>
      <c r="AI259" s="260">
        <v>1000</v>
      </c>
      <c r="AJ259" s="260"/>
      <c r="AK259" s="260">
        <f t="shared" si="18"/>
        <v>1000</v>
      </c>
    </row>
    <row r="260" spans="1:37" ht="15" customHeight="1">
      <c r="A260" s="281"/>
      <c r="B260" s="230"/>
      <c r="C260" s="259">
        <v>4260</v>
      </c>
      <c r="D260" s="229" t="s">
        <v>274</v>
      </c>
      <c r="E260" s="236">
        <v>15000</v>
      </c>
      <c r="F260" s="230"/>
      <c r="G260" s="237">
        <v>15000</v>
      </c>
      <c r="H260" s="230"/>
      <c r="I260" s="237">
        <v>15000</v>
      </c>
      <c r="J260" s="228"/>
      <c r="K260" s="237">
        <v>15000</v>
      </c>
      <c r="L260" s="230"/>
      <c r="M260" s="237">
        <v>15000</v>
      </c>
      <c r="N260" s="233">
        <v>6000</v>
      </c>
      <c r="O260" s="237">
        <v>21000</v>
      </c>
      <c r="P260" s="230"/>
      <c r="Q260" s="237">
        <v>21000</v>
      </c>
      <c r="R260" s="230"/>
      <c r="S260" s="237">
        <v>21000</v>
      </c>
      <c r="T260" s="230"/>
      <c r="U260" s="237">
        <v>18000</v>
      </c>
      <c r="V260" s="233"/>
      <c r="W260" s="237">
        <v>18000</v>
      </c>
      <c r="X260" s="233"/>
      <c r="Y260" s="237">
        <v>18000</v>
      </c>
      <c r="Z260" s="230"/>
      <c r="AA260" s="237">
        <v>18000</v>
      </c>
      <c r="AB260" s="230"/>
      <c r="AC260" s="237">
        <v>18000</v>
      </c>
      <c r="AD260" s="230"/>
      <c r="AE260" s="237">
        <f>AC260+AD260</f>
        <v>18000</v>
      </c>
      <c r="AF260" s="233"/>
      <c r="AG260" s="237">
        <f>AE260+AF260</f>
        <v>18000</v>
      </c>
      <c r="AH260" s="233">
        <v>-3000</v>
      </c>
      <c r="AI260" s="260">
        <v>12000</v>
      </c>
      <c r="AJ260" s="260"/>
      <c r="AK260" s="260">
        <f t="shared" si="18"/>
        <v>12000</v>
      </c>
    </row>
    <row r="261" spans="1:37" ht="15" customHeight="1">
      <c r="A261" s="281"/>
      <c r="B261" s="230"/>
      <c r="C261" s="259">
        <v>4300</v>
      </c>
      <c r="D261" s="229" t="s">
        <v>257</v>
      </c>
      <c r="E261" s="334">
        <v>3000</v>
      </c>
      <c r="F261" s="335"/>
      <c r="G261" s="264">
        <v>3000</v>
      </c>
      <c r="H261" s="340">
        <v>4000</v>
      </c>
      <c r="I261" s="264">
        <v>7000</v>
      </c>
      <c r="J261" s="339"/>
      <c r="K261" s="264">
        <v>7000</v>
      </c>
      <c r="L261" s="335"/>
      <c r="M261" s="264">
        <v>7000</v>
      </c>
      <c r="N261" s="335"/>
      <c r="O261" s="264">
        <v>7000</v>
      </c>
      <c r="P261" s="335"/>
      <c r="Q261" s="264">
        <v>7000</v>
      </c>
      <c r="R261" s="335"/>
      <c r="S261" s="264">
        <v>7000</v>
      </c>
      <c r="T261" s="335"/>
      <c r="U261" s="237">
        <v>7000</v>
      </c>
      <c r="V261" s="233"/>
      <c r="W261" s="237">
        <v>7000</v>
      </c>
      <c r="X261" s="233"/>
      <c r="Y261" s="237">
        <v>7000</v>
      </c>
      <c r="Z261" s="230"/>
      <c r="AA261" s="237">
        <v>7000</v>
      </c>
      <c r="AB261" s="230"/>
      <c r="AC261" s="237">
        <v>7000</v>
      </c>
      <c r="AD261" s="230"/>
      <c r="AE261" s="237">
        <f>AC261+AD261</f>
        <v>7000</v>
      </c>
      <c r="AF261" s="233"/>
      <c r="AG261" s="237">
        <f>AE261+AF261</f>
        <v>7000</v>
      </c>
      <c r="AH261" s="233">
        <v>-1100</v>
      </c>
      <c r="AI261" s="260">
        <v>4500</v>
      </c>
      <c r="AJ261" s="260"/>
      <c r="AK261" s="260">
        <f t="shared" si="18"/>
        <v>4500</v>
      </c>
    </row>
    <row r="262" spans="1:37" ht="15" customHeight="1">
      <c r="A262" s="281"/>
      <c r="B262" s="230"/>
      <c r="C262" s="259">
        <v>4350</v>
      </c>
      <c r="D262" s="229" t="s">
        <v>277</v>
      </c>
      <c r="E262" s="236"/>
      <c r="F262" s="230"/>
      <c r="G262" s="237"/>
      <c r="H262" s="233"/>
      <c r="I262" s="237"/>
      <c r="J262" s="228"/>
      <c r="K262" s="237"/>
      <c r="L262" s="230"/>
      <c r="M262" s="237"/>
      <c r="N262" s="230"/>
      <c r="O262" s="237"/>
      <c r="P262" s="230"/>
      <c r="Q262" s="237"/>
      <c r="R262" s="230"/>
      <c r="S262" s="237"/>
      <c r="T262" s="230"/>
      <c r="U262" s="237"/>
      <c r="V262" s="233"/>
      <c r="W262" s="237"/>
      <c r="X262" s="233"/>
      <c r="Y262" s="237"/>
      <c r="Z262" s="230"/>
      <c r="AA262" s="237"/>
      <c r="AB262" s="230"/>
      <c r="AC262" s="237"/>
      <c r="AD262" s="230"/>
      <c r="AE262" s="237"/>
      <c r="AF262" s="233"/>
      <c r="AG262" s="237"/>
      <c r="AH262" s="233"/>
      <c r="AI262" s="260">
        <v>500</v>
      </c>
      <c r="AJ262" s="260"/>
      <c r="AK262" s="260">
        <f t="shared" si="18"/>
        <v>500</v>
      </c>
    </row>
    <row r="263" spans="1:37" ht="15" customHeight="1">
      <c r="A263" s="281"/>
      <c r="B263" s="230"/>
      <c r="C263" s="259">
        <v>4410</v>
      </c>
      <c r="D263" s="229" t="s">
        <v>300</v>
      </c>
      <c r="E263" s="326">
        <v>1000</v>
      </c>
      <c r="F263" s="327"/>
      <c r="G263" s="232">
        <v>1000</v>
      </c>
      <c r="H263" s="327"/>
      <c r="I263" s="232">
        <v>1000</v>
      </c>
      <c r="J263" s="231"/>
      <c r="K263" s="232">
        <v>1000</v>
      </c>
      <c r="L263" s="327"/>
      <c r="M263" s="232">
        <v>1000</v>
      </c>
      <c r="N263" s="327"/>
      <c r="O263" s="232">
        <v>1000</v>
      </c>
      <c r="P263" s="327"/>
      <c r="Q263" s="232">
        <v>1000</v>
      </c>
      <c r="R263" s="327"/>
      <c r="S263" s="232">
        <v>1000</v>
      </c>
      <c r="T263" s="327"/>
      <c r="U263" s="237">
        <v>700</v>
      </c>
      <c r="V263" s="233"/>
      <c r="W263" s="237">
        <v>700</v>
      </c>
      <c r="X263" s="233"/>
      <c r="Y263" s="237">
        <v>700</v>
      </c>
      <c r="Z263" s="230"/>
      <c r="AA263" s="237">
        <v>700</v>
      </c>
      <c r="AB263" s="230"/>
      <c r="AC263" s="237">
        <v>700</v>
      </c>
      <c r="AD263" s="230"/>
      <c r="AE263" s="237">
        <f>AC263+AD263</f>
        <v>700</v>
      </c>
      <c r="AF263" s="233"/>
      <c r="AG263" s="237">
        <f>AE263+AF263</f>
        <v>700</v>
      </c>
      <c r="AH263" s="233"/>
      <c r="AI263" s="260">
        <v>500</v>
      </c>
      <c r="AJ263" s="260"/>
      <c r="AK263" s="260">
        <f t="shared" si="18"/>
        <v>500</v>
      </c>
    </row>
    <row r="264" spans="1:37" ht="15" customHeight="1">
      <c r="A264" s="281"/>
      <c r="B264" s="230"/>
      <c r="C264" s="259">
        <v>4430</v>
      </c>
      <c r="D264" s="229" t="s">
        <v>279</v>
      </c>
      <c r="E264" s="236">
        <v>700</v>
      </c>
      <c r="F264" s="230">
        <v>-64</v>
      </c>
      <c r="G264" s="237">
        <v>636</v>
      </c>
      <c r="H264" s="230"/>
      <c r="I264" s="237">
        <v>636</v>
      </c>
      <c r="J264" s="228"/>
      <c r="K264" s="237">
        <v>636</v>
      </c>
      <c r="L264" s="230"/>
      <c r="M264" s="237">
        <v>636</v>
      </c>
      <c r="N264" s="230"/>
      <c r="O264" s="237">
        <v>636</v>
      </c>
      <c r="P264" s="230"/>
      <c r="Q264" s="237">
        <v>636</v>
      </c>
      <c r="R264" s="230"/>
      <c r="S264" s="237">
        <v>636</v>
      </c>
      <c r="T264" s="230"/>
      <c r="U264" s="237">
        <v>700</v>
      </c>
      <c r="V264" s="233"/>
      <c r="W264" s="237">
        <v>700</v>
      </c>
      <c r="X264" s="233"/>
      <c r="Y264" s="237">
        <v>700</v>
      </c>
      <c r="Z264" s="230">
        <v>-142</v>
      </c>
      <c r="AA264" s="237">
        <v>558</v>
      </c>
      <c r="AB264" s="230"/>
      <c r="AC264" s="237">
        <v>558</v>
      </c>
      <c r="AD264" s="230"/>
      <c r="AE264" s="237">
        <f>AC264+AD264</f>
        <v>558</v>
      </c>
      <c r="AF264" s="233"/>
      <c r="AG264" s="237">
        <f>AE264+AF264</f>
        <v>558</v>
      </c>
      <c r="AH264" s="233"/>
      <c r="AI264" s="260">
        <v>500</v>
      </c>
      <c r="AJ264" s="260"/>
      <c r="AK264" s="260">
        <f t="shared" si="18"/>
        <v>500</v>
      </c>
    </row>
    <row r="265" spans="1:37" ht="15" customHeight="1">
      <c r="A265" s="281"/>
      <c r="B265" s="335"/>
      <c r="C265" s="458">
        <v>4440</v>
      </c>
      <c r="D265" s="338" t="s">
        <v>280</v>
      </c>
      <c r="E265" s="334">
        <v>17900</v>
      </c>
      <c r="F265" s="230"/>
      <c r="G265" s="237">
        <v>17900</v>
      </c>
      <c r="H265" s="230"/>
      <c r="I265" s="264">
        <v>17900</v>
      </c>
      <c r="J265" s="339"/>
      <c r="K265" s="264">
        <v>17900</v>
      </c>
      <c r="L265" s="230"/>
      <c r="M265" s="237">
        <v>17900</v>
      </c>
      <c r="N265" s="230"/>
      <c r="O265" s="237">
        <v>17900</v>
      </c>
      <c r="P265" s="230"/>
      <c r="Q265" s="237">
        <v>17900</v>
      </c>
      <c r="R265" s="230"/>
      <c r="S265" s="237">
        <v>17900</v>
      </c>
      <c r="T265" s="230"/>
      <c r="U265" s="264">
        <v>9000</v>
      </c>
      <c r="V265" s="233"/>
      <c r="W265" s="237">
        <v>9000</v>
      </c>
      <c r="X265" s="233"/>
      <c r="Y265" s="237">
        <v>9000</v>
      </c>
      <c r="Z265" s="230"/>
      <c r="AA265" s="237">
        <v>9000</v>
      </c>
      <c r="AB265" s="230"/>
      <c r="AC265" s="237">
        <v>9000</v>
      </c>
      <c r="AD265" s="230"/>
      <c r="AE265" s="264">
        <f>AC265+AD265</f>
        <v>9000</v>
      </c>
      <c r="AF265" s="233"/>
      <c r="AG265" s="264">
        <f>AE265+AF265</f>
        <v>9000</v>
      </c>
      <c r="AH265" s="233"/>
      <c r="AI265" s="267">
        <v>7600</v>
      </c>
      <c r="AJ265" s="267"/>
      <c r="AK265" s="260">
        <f t="shared" si="18"/>
        <v>7600</v>
      </c>
    </row>
    <row r="266" spans="1:37" ht="15" customHeight="1">
      <c r="A266" s="281"/>
      <c r="B266" s="230"/>
      <c r="C266" s="266"/>
      <c r="D266" s="229"/>
      <c r="E266" s="232">
        <v>443000</v>
      </c>
      <c r="F266" s="288">
        <v>27454</v>
      </c>
      <c r="G266" s="288">
        <v>470454</v>
      </c>
      <c r="H266" s="288">
        <v>4000</v>
      </c>
      <c r="I266" s="253">
        <v>474454</v>
      </c>
      <c r="J266" s="231"/>
      <c r="K266" s="328">
        <v>474454</v>
      </c>
      <c r="L266" s="307"/>
      <c r="M266" s="232">
        <v>474454</v>
      </c>
      <c r="N266" s="288">
        <v>-110000</v>
      </c>
      <c r="O266" s="232">
        <v>364454</v>
      </c>
      <c r="P266" s="307"/>
      <c r="Q266" s="232">
        <v>364454</v>
      </c>
      <c r="R266" s="288"/>
      <c r="S266" s="232">
        <v>364454</v>
      </c>
      <c r="T266" s="288"/>
      <c r="U266" s="237">
        <v>210000</v>
      </c>
      <c r="V266" s="241"/>
      <c r="W266" s="242">
        <v>210000</v>
      </c>
      <c r="X266" s="242">
        <v>0</v>
      </c>
      <c r="Y266" s="242">
        <v>210000</v>
      </c>
      <c r="Z266" s="241">
        <v>-5808</v>
      </c>
      <c r="AA266" s="243">
        <v>204192</v>
      </c>
      <c r="AB266" s="241"/>
      <c r="AC266" s="243">
        <v>204192</v>
      </c>
      <c r="AD266" s="241"/>
      <c r="AE266" s="254">
        <f>AC266+AD266</f>
        <v>204192</v>
      </c>
      <c r="AF266" s="241"/>
      <c r="AG266" s="254">
        <f>SUM(AG253:AG265)</f>
        <v>203392</v>
      </c>
      <c r="AH266" s="243">
        <f>SUM(AH253:AH265)</f>
        <v>11800</v>
      </c>
      <c r="AI266" s="284">
        <f>SUM(AI253:AI265)</f>
        <v>225242</v>
      </c>
      <c r="AJ266" s="284"/>
      <c r="AK266" s="333">
        <f>SUM(AK253:AK265)</f>
        <v>225242</v>
      </c>
    </row>
    <row r="267" spans="1:37" ht="15" customHeight="1">
      <c r="A267" s="281"/>
      <c r="B267" s="459">
        <v>80146</v>
      </c>
      <c r="C267" s="227"/>
      <c r="D267" s="231"/>
      <c r="E267" s="233"/>
      <c r="F267" s="233"/>
      <c r="G267" s="233"/>
      <c r="H267" s="233"/>
      <c r="I267" s="233"/>
      <c r="J267" s="230"/>
      <c r="K267" s="233"/>
      <c r="L267" s="230"/>
      <c r="M267" s="233"/>
      <c r="N267" s="233"/>
      <c r="O267" s="233"/>
      <c r="P267" s="230"/>
      <c r="Q267" s="233"/>
      <c r="R267" s="233"/>
      <c r="S267" s="233"/>
      <c r="T267" s="233"/>
      <c r="U267" s="232"/>
      <c r="V267" s="233"/>
      <c r="W267" s="237"/>
      <c r="X267" s="233"/>
      <c r="Y267" s="237"/>
      <c r="Z267" s="230"/>
      <c r="AA267" s="231"/>
      <c r="AB267" s="230"/>
      <c r="AC267" s="231"/>
      <c r="AD267" s="230"/>
      <c r="AE267" s="232"/>
      <c r="AF267" s="233"/>
      <c r="AG267" s="232"/>
      <c r="AH267" s="233"/>
      <c r="AI267" s="234"/>
      <c r="AJ267" s="234"/>
      <c r="AK267" s="238"/>
    </row>
    <row r="268" spans="1:37" ht="15" customHeight="1">
      <c r="A268" s="281"/>
      <c r="B268" s="229" t="s">
        <v>391</v>
      </c>
      <c r="C268" s="227">
        <v>4300</v>
      </c>
      <c r="D268" s="228" t="s">
        <v>257</v>
      </c>
      <c r="E268" s="233"/>
      <c r="F268" s="233"/>
      <c r="G268" s="233"/>
      <c r="H268" s="233"/>
      <c r="I268" s="233"/>
      <c r="J268" s="230"/>
      <c r="K268" s="233"/>
      <c r="L268" s="230"/>
      <c r="M268" s="233"/>
      <c r="N268" s="233"/>
      <c r="O268" s="233"/>
      <c r="P268" s="230"/>
      <c r="Q268" s="233"/>
      <c r="R268" s="233"/>
      <c r="S268" s="233"/>
      <c r="T268" s="233"/>
      <c r="U268" s="237">
        <v>40000</v>
      </c>
      <c r="V268" s="233"/>
      <c r="W268" s="237">
        <v>40000</v>
      </c>
      <c r="X268" s="233"/>
      <c r="Y268" s="237">
        <v>40000</v>
      </c>
      <c r="Z268" s="230"/>
      <c r="AA268" s="237">
        <v>40000</v>
      </c>
      <c r="AB268" s="230"/>
      <c r="AC268" s="237">
        <v>40000</v>
      </c>
      <c r="AD268" s="230"/>
      <c r="AE268" s="237">
        <f>AC268+AD268</f>
        <v>40000</v>
      </c>
      <c r="AF268" s="233"/>
      <c r="AG268" s="237">
        <f>AE268+AF268</f>
        <v>40000</v>
      </c>
      <c r="AH268" s="233"/>
      <c r="AI268" s="238">
        <v>77661</v>
      </c>
      <c r="AJ268" s="238">
        <v>-47700</v>
      </c>
      <c r="AK268" s="238">
        <f>AI268+AJ268</f>
        <v>29961</v>
      </c>
    </row>
    <row r="269" spans="1:37" ht="15" customHeight="1">
      <c r="A269" s="281"/>
      <c r="B269" s="338" t="s">
        <v>392</v>
      </c>
      <c r="C269" s="227"/>
      <c r="D269" s="339"/>
      <c r="E269" s="233"/>
      <c r="F269" s="233"/>
      <c r="G269" s="233"/>
      <c r="H269" s="233"/>
      <c r="I269" s="233"/>
      <c r="J269" s="230"/>
      <c r="K269" s="233"/>
      <c r="L269" s="230"/>
      <c r="M269" s="233"/>
      <c r="N269" s="233"/>
      <c r="O269" s="233"/>
      <c r="P269" s="230"/>
      <c r="Q269" s="233"/>
      <c r="R269" s="233"/>
      <c r="S269" s="233"/>
      <c r="T269" s="233"/>
      <c r="U269" s="264"/>
      <c r="V269" s="233"/>
      <c r="W269" s="237"/>
      <c r="X269" s="233"/>
      <c r="Y269" s="237"/>
      <c r="Z269" s="230"/>
      <c r="AA269" s="228"/>
      <c r="AB269" s="230"/>
      <c r="AC269" s="228"/>
      <c r="AD269" s="230"/>
      <c r="AE269" s="264"/>
      <c r="AF269" s="233"/>
      <c r="AG269" s="264"/>
      <c r="AH269" s="233"/>
      <c r="AI269" s="282"/>
      <c r="AJ269" s="282"/>
      <c r="AK269" s="282"/>
    </row>
    <row r="270" spans="1:37" ht="15" customHeight="1">
      <c r="A270" s="281"/>
      <c r="B270" s="395" t="s">
        <v>393</v>
      </c>
      <c r="C270" s="279"/>
      <c r="D270" s="229"/>
      <c r="E270" s="233"/>
      <c r="F270" s="233"/>
      <c r="G270" s="233"/>
      <c r="H270" s="233"/>
      <c r="I270" s="233"/>
      <c r="J270" s="230"/>
      <c r="K270" s="233"/>
      <c r="L270" s="230"/>
      <c r="M270" s="233"/>
      <c r="N270" s="233"/>
      <c r="O270" s="233"/>
      <c r="P270" s="230"/>
      <c r="Q270" s="233"/>
      <c r="R270" s="233"/>
      <c r="S270" s="233"/>
      <c r="T270" s="233"/>
      <c r="U270" s="237">
        <v>40000</v>
      </c>
      <c r="V270" s="288"/>
      <c r="W270" s="232">
        <v>40000</v>
      </c>
      <c r="X270" s="232">
        <v>0</v>
      </c>
      <c r="Y270" s="232">
        <v>40000</v>
      </c>
      <c r="Z270" s="241"/>
      <c r="AA270" s="243">
        <v>40000</v>
      </c>
      <c r="AB270" s="241"/>
      <c r="AC270" s="243">
        <v>40000</v>
      </c>
      <c r="AD270" s="241"/>
      <c r="AE270" s="254">
        <f>AC270+AD270</f>
        <v>40000</v>
      </c>
      <c r="AF270" s="241"/>
      <c r="AG270" s="254">
        <f>AG268</f>
        <v>40000</v>
      </c>
      <c r="AH270" s="243"/>
      <c r="AI270" s="284">
        <f>AI268</f>
        <v>77661</v>
      </c>
      <c r="AJ270" s="284">
        <f>AJ268</f>
        <v>-47700</v>
      </c>
      <c r="AK270" s="284">
        <f>AK268</f>
        <v>29961</v>
      </c>
    </row>
    <row r="271" spans="1:37" ht="15" customHeight="1">
      <c r="A271" s="281"/>
      <c r="B271" s="460">
        <v>80195</v>
      </c>
      <c r="C271" s="461"/>
      <c r="D271" s="462"/>
      <c r="E271" s="328"/>
      <c r="F271" s="328"/>
      <c r="G271" s="328"/>
      <c r="H271" s="328"/>
      <c r="I271" s="328"/>
      <c r="J271" s="327"/>
      <c r="K271" s="328"/>
      <c r="L271" s="327"/>
      <c r="M271" s="328"/>
      <c r="N271" s="328"/>
      <c r="O271" s="328"/>
      <c r="P271" s="327"/>
      <c r="Q271" s="328"/>
      <c r="R271" s="328"/>
      <c r="S271" s="328"/>
      <c r="T271" s="328"/>
      <c r="U271" s="328"/>
      <c r="V271" s="232"/>
      <c r="W271" s="326"/>
      <c r="X271" s="232"/>
      <c r="Y271" s="326"/>
      <c r="Z271" s="230"/>
      <c r="AA271" s="228"/>
      <c r="AB271" s="230"/>
      <c r="AC271" s="228"/>
      <c r="AD271" s="230"/>
      <c r="AE271" s="232"/>
      <c r="AF271" s="233"/>
      <c r="AG271" s="232"/>
      <c r="AH271" s="233"/>
      <c r="AI271" s="234"/>
      <c r="AJ271" s="234"/>
      <c r="AK271" s="234"/>
    </row>
    <row r="272" spans="1:37" ht="15" customHeight="1">
      <c r="A272" s="281"/>
      <c r="B272" s="230" t="s">
        <v>315</v>
      </c>
      <c r="C272" s="259">
        <v>4440</v>
      </c>
      <c r="D272" s="229" t="s">
        <v>280</v>
      </c>
      <c r="E272" s="233"/>
      <c r="F272" s="233"/>
      <c r="G272" s="233"/>
      <c r="H272" s="233"/>
      <c r="I272" s="233"/>
      <c r="J272" s="230"/>
      <c r="K272" s="233"/>
      <c r="L272" s="230"/>
      <c r="M272" s="233"/>
      <c r="N272" s="233"/>
      <c r="O272" s="233"/>
      <c r="P272" s="230"/>
      <c r="Q272" s="233"/>
      <c r="R272" s="233"/>
      <c r="S272" s="233"/>
      <c r="T272" s="233"/>
      <c r="U272" s="233">
        <v>0</v>
      </c>
      <c r="V272" s="237">
        <v>46764</v>
      </c>
      <c r="W272" s="236">
        <v>46764</v>
      </c>
      <c r="X272" s="237"/>
      <c r="Y272" s="236">
        <v>46764</v>
      </c>
      <c r="Z272" s="230"/>
      <c r="AA272" s="237">
        <v>46764</v>
      </c>
      <c r="AB272" s="230"/>
      <c r="AC272" s="237">
        <v>46764</v>
      </c>
      <c r="AD272" s="230"/>
      <c r="AE272" s="237">
        <f>AC272+AD272</f>
        <v>46764</v>
      </c>
      <c r="AF272" s="233"/>
      <c r="AG272" s="237">
        <f>AE272+AF272</f>
        <v>46764</v>
      </c>
      <c r="AH272" s="233">
        <v>32178</v>
      </c>
      <c r="AI272" s="238">
        <v>95749</v>
      </c>
      <c r="AJ272" s="238"/>
      <c r="AK272" s="238">
        <f>AI272+AJ272</f>
        <v>95749</v>
      </c>
    </row>
    <row r="273" spans="1:37" ht="15" customHeight="1">
      <c r="A273" s="289"/>
      <c r="B273" s="463" t="s">
        <v>394</v>
      </c>
      <c r="C273" s="464"/>
      <c r="D273" s="276"/>
      <c r="E273" s="239"/>
      <c r="F273" s="239"/>
      <c r="G273" s="239"/>
      <c r="H273" s="239"/>
      <c r="I273" s="239"/>
      <c r="J273" s="379"/>
      <c r="K273" s="239"/>
      <c r="L273" s="379"/>
      <c r="M273" s="239"/>
      <c r="N273" s="239"/>
      <c r="O273" s="239"/>
      <c r="P273" s="379"/>
      <c r="Q273" s="239"/>
      <c r="R273" s="239"/>
      <c r="S273" s="239"/>
      <c r="T273" s="239"/>
      <c r="U273" s="242">
        <v>0</v>
      </c>
      <c r="V273" s="242">
        <v>46764</v>
      </c>
      <c r="W273" s="242">
        <v>46764</v>
      </c>
      <c r="X273" s="242">
        <v>0</v>
      </c>
      <c r="Y273" s="242">
        <v>46764</v>
      </c>
      <c r="Z273" s="241"/>
      <c r="AA273" s="243">
        <v>46764</v>
      </c>
      <c r="AB273" s="241"/>
      <c r="AC273" s="243">
        <v>46764</v>
      </c>
      <c r="AD273" s="241"/>
      <c r="AE273" s="247">
        <f>AC273+AD273</f>
        <v>46764</v>
      </c>
      <c r="AF273" s="241"/>
      <c r="AG273" s="247">
        <f>AG272</f>
        <v>46764</v>
      </c>
      <c r="AH273" s="269">
        <f>AH272</f>
        <v>32178</v>
      </c>
      <c r="AI273" s="333">
        <f>AI272</f>
        <v>95749</v>
      </c>
      <c r="AJ273" s="333">
        <f>AJ272</f>
        <v>0</v>
      </c>
      <c r="AK273" s="333">
        <f>AK272</f>
        <v>95749</v>
      </c>
    </row>
    <row r="274" spans="1:37" ht="15" customHeight="1">
      <c r="A274" s="853" t="s">
        <v>132</v>
      </c>
      <c r="B274" s="854"/>
      <c r="C274" s="854"/>
      <c r="D274" s="855"/>
      <c r="E274" s="264" t="e">
        <f>#N/A</f>
        <v>#N/A</v>
      </c>
      <c r="F274" s="264" t="e">
        <f>#N/A</f>
        <v>#N/A</v>
      </c>
      <c r="G274" s="306" t="e">
        <f>#N/A</f>
        <v>#N/A</v>
      </c>
      <c r="H274" s="336">
        <v>0</v>
      </c>
      <c r="I274" s="306" t="e">
        <f>#N/A</f>
        <v>#N/A</v>
      </c>
      <c r="J274" s="306" t="e">
        <f>#N/A</f>
        <v>#N/A</v>
      </c>
      <c r="K274" s="306" t="e">
        <f>#N/A</f>
        <v>#N/A</v>
      </c>
      <c r="L274" s="306" t="e">
        <f>#N/A</f>
        <v>#N/A</v>
      </c>
      <c r="M274" s="264" t="e">
        <f>#N/A</f>
        <v>#N/A</v>
      </c>
      <c r="N274" s="306" t="e">
        <f>#N/A</f>
        <v>#N/A</v>
      </c>
      <c r="O274" s="306" t="e">
        <f>#N/A</f>
        <v>#N/A</v>
      </c>
      <c r="P274" s="306" t="e">
        <f>#N/A</f>
        <v>#N/A</v>
      </c>
      <c r="Q274" s="264" t="e">
        <f>#N/A</f>
        <v>#N/A</v>
      </c>
      <c r="R274" s="264" t="e">
        <f>#N/A</f>
        <v>#N/A</v>
      </c>
      <c r="S274" s="264" t="e">
        <f>#N/A</f>
        <v>#N/A</v>
      </c>
      <c r="T274" s="306" t="e">
        <f>#N/A</f>
        <v>#N/A</v>
      </c>
      <c r="U274" s="264">
        <v>9452000</v>
      </c>
      <c r="V274" s="264">
        <v>-2814</v>
      </c>
      <c r="W274" s="264">
        <v>9449186</v>
      </c>
      <c r="X274" s="264">
        <v>31600</v>
      </c>
      <c r="Y274" s="264">
        <v>9480786</v>
      </c>
      <c r="Z274" s="264">
        <v>269228</v>
      </c>
      <c r="AA274" s="247">
        <v>9760014</v>
      </c>
      <c r="AB274" s="247">
        <v>551782</v>
      </c>
      <c r="AC274" s="247">
        <v>10311796</v>
      </c>
      <c r="AD274" s="247">
        <v>223500</v>
      </c>
      <c r="AE274" s="254" t="e">
        <f>AE273+AE270+AE266+AE251+#REF!+AE239+AE203+AE186+AE177+AE163</f>
        <v>#REF!</v>
      </c>
      <c r="AF274" s="254" t="e">
        <f>AF273+AF270+AF266+AF251+#REF!+AF239+AF203+AF186+AF177+AF163</f>
        <v>#REF!</v>
      </c>
      <c r="AG274" s="254" t="e">
        <f>AG273+AG270+AG266+AG251+#REF!+AG239+AG203+AG186+AG177+AG163</f>
        <v>#REF!</v>
      </c>
      <c r="AH274" s="254" t="e">
        <f>AH273+AH270+AH266+AH251+#REF!+AH239+AH203+AH186+AH177+AH163</f>
        <v>#REF!</v>
      </c>
      <c r="AI274" s="284">
        <f>AI273+AI270+AI266+AI252+AI239+AI203+AI186+AI177+AI163+AI219</f>
        <v>14537465</v>
      </c>
      <c r="AJ274" s="284">
        <f>AJ273+AJ270+AJ266+AJ252+AJ239+AJ203+AJ186+AJ177+AJ163+AJ219</f>
        <v>144240</v>
      </c>
      <c r="AK274" s="284">
        <f>AK273+AK270+AK266+AK252+AK239+AK203+AK186+AK177+AK163+AK219</f>
        <v>14681705</v>
      </c>
    </row>
    <row r="275" spans="1:37" ht="15" customHeight="1">
      <c r="A275" s="279">
        <v>851</v>
      </c>
      <c r="B275" s="425">
        <v>85111</v>
      </c>
      <c r="C275" s="259">
        <v>6050</v>
      </c>
      <c r="D275" s="229" t="s">
        <v>395</v>
      </c>
      <c r="E275" s="237">
        <v>53250000</v>
      </c>
      <c r="F275" s="230"/>
      <c r="G275" s="237">
        <v>53250000</v>
      </c>
      <c r="H275" s="230"/>
      <c r="I275" s="237">
        <v>53250000</v>
      </c>
      <c r="J275" s="230"/>
      <c r="K275" s="237">
        <v>53250000</v>
      </c>
      <c r="L275" s="233">
        <v>-13250000</v>
      </c>
      <c r="M275" s="237">
        <v>40000000</v>
      </c>
      <c r="N275" s="230"/>
      <c r="O275" s="237">
        <v>40000000</v>
      </c>
      <c r="P275" s="230"/>
      <c r="Q275" s="237">
        <v>40000000</v>
      </c>
      <c r="R275" s="233">
        <v>31700</v>
      </c>
      <c r="S275" s="237">
        <v>40031700</v>
      </c>
      <c r="T275" s="233">
        <v>6000</v>
      </c>
      <c r="U275" s="237">
        <v>70000000</v>
      </c>
      <c r="V275" s="233"/>
      <c r="W275" s="237">
        <v>70000000</v>
      </c>
      <c r="X275" s="233">
        <v>30515</v>
      </c>
      <c r="Y275" s="237">
        <v>70030515</v>
      </c>
      <c r="Z275" s="230"/>
      <c r="AA275" s="237">
        <v>70030515</v>
      </c>
      <c r="AB275" s="233">
        <v>11040</v>
      </c>
      <c r="AC275" s="237">
        <v>70041555</v>
      </c>
      <c r="AD275" s="233">
        <v>6683</v>
      </c>
      <c r="AE275" s="237">
        <f>AC275+AD275</f>
        <v>70048238</v>
      </c>
      <c r="AF275" s="422"/>
      <c r="AG275" s="237">
        <v>26075795</v>
      </c>
      <c r="AH275" s="466"/>
      <c r="AI275" s="256">
        <v>300000</v>
      </c>
      <c r="AJ275" s="256">
        <v>300000</v>
      </c>
      <c r="AK275" s="256">
        <f>AI275+AJ275</f>
        <v>600000</v>
      </c>
    </row>
    <row r="276" spans="1:37" ht="15" customHeight="1">
      <c r="A276" s="281" t="s">
        <v>134</v>
      </c>
      <c r="B276" s="230" t="s">
        <v>396</v>
      </c>
      <c r="C276" s="259"/>
      <c r="D276" s="229" t="s">
        <v>397</v>
      </c>
      <c r="E276" s="228"/>
      <c r="F276" s="230"/>
      <c r="G276" s="237"/>
      <c r="H276" s="230"/>
      <c r="I276" s="228"/>
      <c r="J276" s="230"/>
      <c r="K276" s="237"/>
      <c r="L276" s="230"/>
      <c r="M276" s="237"/>
      <c r="N276" s="230"/>
      <c r="O276" s="237"/>
      <c r="P276" s="230"/>
      <c r="Q276" s="237"/>
      <c r="R276" s="230"/>
      <c r="S276" s="237"/>
      <c r="T276" s="230"/>
      <c r="U276" s="237"/>
      <c r="V276" s="233"/>
      <c r="W276" s="237"/>
      <c r="X276" s="233"/>
      <c r="Y276" s="237"/>
      <c r="Z276" s="230"/>
      <c r="AA276" s="228"/>
      <c r="AB276" s="230"/>
      <c r="AC276" s="228"/>
      <c r="AD276" s="230"/>
      <c r="AE276" s="237"/>
      <c r="AF276" s="422"/>
      <c r="AG276" s="237"/>
      <c r="AH276" s="466"/>
      <c r="AI276" s="267"/>
      <c r="AJ276" s="267"/>
      <c r="AK276" s="267"/>
    </row>
    <row r="277" spans="1:37" ht="15" customHeight="1">
      <c r="A277" s="281"/>
      <c r="B277" s="467" t="s">
        <v>398</v>
      </c>
      <c r="C277" s="468"/>
      <c r="D277" s="351"/>
      <c r="E277" s="352">
        <v>53250000</v>
      </c>
      <c r="F277" s="350">
        <v>0</v>
      </c>
      <c r="G277" s="350">
        <v>53250000</v>
      </c>
      <c r="H277" s="349"/>
      <c r="I277" s="350">
        <v>53250000</v>
      </c>
      <c r="J277" s="349"/>
      <c r="K277" s="350">
        <v>53250000</v>
      </c>
      <c r="L277" s="350" t="e">
        <f>#N/A</f>
        <v>#N/A</v>
      </c>
      <c r="M277" s="352" t="e">
        <f>#N/A</f>
        <v>#N/A</v>
      </c>
      <c r="N277" s="349"/>
      <c r="O277" s="352" t="e">
        <f>#N/A</f>
        <v>#N/A</v>
      </c>
      <c r="P277" s="349"/>
      <c r="Q277" s="352">
        <v>40000000</v>
      </c>
      <c r="R277" s="350">
        <v>31700</v>
      </c>
      <c r="S277" s="352">
        <v>40031700</v>
      </c>
      <c r="T277" s="350" t="e">
        <f>#N/A</f>
        <v>#N/A</v>
      </c>
      <c r="U277" s="352">
        <v>70000000</v>
      </c>
      <c r="V277" s="350">
        <v>0</v>
      </c>
      <c r="W277" s="352">
        <v>70000000</v>
      </c>
      <c r="X277" s="352">
        <v>30515</v>
      </c>
      <c r="Y277" s="352">
        <v>70030515</v>
      </c>
      <c r="Z277" s="350"/>
      <c r="AA277" s="353">
        <v>70030515</v>
      </c>
      <c r="AB277" s="353">
        <v>11040</v>
      </c>
      <c r="AC277" s="353">
        <v>70041555</v>
      </c>
      <c r="AD277" s="353">
        <v>6683</v>
      </c>
      <c r="AE277" s="353">
        <f>AC277+AD277</f>
        <v>70048238</v>
      </c>
      <c r="AF277" s="353">
        <v>-43972443</v>
      </c>
      <c r="AG277" s="353">
        <f>AE277+AF277</f>
        <v>26075795</v>
      </c>
      <c r="AH277" s="353"/>
      <c r="AI277" s="356">
        <f>SUM(AI275:AI276)</f>
        <v>300000</v>
      </c>
      <c r="AJ277" s="356">
        <f>SUM(AJ275:AJ276)</f>
        <v>300000</v>
      </c>
      <c r="AK277" s="356">
        <f>SUM(AK275:AK276)</f>
        <v>600000</v>
      </c>
    </row>
    <row r="278" spans="1:37" ht="15" customHeight="1">
      <c r="A278" s="281"/>
      <c r="B278" s="459">
        <v>85156</v>
      </c>
      <c r="C278" s="286"/>
      <c r="D278" s="231"/>
      <c r="E278" s="229"/>
      <c r="F278" s="230"/>
      <c r="G278" s="237"/>
      <c r="H278" s="230"/>
      <c r="I278" s="228"/>
      <c r="J278" s="230"/>
      <c r="K278" s="237"/>
      <c r="L278" s="230"/>
      <c r="M278" s="237"/>
      <c r="N278" s="230"/>
      <c r="O278" s="232"/>
      <c r="P278" s="230"/>
      <c r="Q278" s="232"/>
      <c r="R278" s="230"/>
      <c r="S278" s="232"/>
      <c r="T278" s="231"/>
      <c r="U278" s="237"/>
      <c r="V278" s="233"/>
      <c r="W278" s="237"/>
      <c r="X278" s="233"/>
      <c r="Y278" s="237"/>
      <c r="Z278" s="230"/>
      <c r="AA278" s="228"/>
      <c r="AB278" s="230"/>
      <c r="AC278" s="228"/>
      <c r="AD278" s="230"/>
      <c r="AE278" s="232"/>
      <c r="AF278" s="233"/>
      <c r="AG278" s="232"/>
      <c r="AH278" s="233"/>
      <c r="AI278" s="234"/>
      <c r="AJ278" s="234"/>
      <c r="AK278" s="234"/>
    </row>
    <row r="279" spans="1:37" ht="15" customHeight="1">
      <c r="A279" s="281"/>
      <c r="B279" s="469" t="s">
        <v>399</v>
      </c>
      <c r="C279" s="470">
        <v>4130</v>
      </c>
      <c r="D279" s="432" t="s">
        <v>400</v>
      </c>
      <c r="E279" s="416">
        <v>514000</v>
      </c>
      <c r="F279" s="419"/>
      <c r="G279" s="418">
        <v>514000</v>
      </c>
      <c r="H279" s="419"/>
      <c r="I279" s="418">
        <v>514000</v>
      </c>
      <c r="J279" s="417">
        <v>146600</v>
      </c>
      <c r="K279" s="418">
        <v>660600</v>
      </c>
      <c r="L279" s="419"/>
      <c r="M279" s="418">
        <v>660600</v>
      </c>
      <c r="N279" s="419"/>
      <c r="O279" s="418">
        <v>660600</v>
      </c>
      <c r="P279" s="419"/>
      <c r="Q279" s="418">
        <v>660600</v>
      </c>
      <c r="R279" s="471" t="s">
        <v>401</v>
      </c>
      <c r="S279" s="371">
        <v>601543</v>
      </c>
      <c r="T279" s="237">
        <v>457600</v>
      </c>
      <c r="U279" s="237">
        <v>405670</v>
      </c>
      <c r="V279" s="233">
        <v>-63200</v>
      </c>
      <c r="W279" s="237">
        <v>342470</v>
      </c>
      <c r="X279" s="233"/>
      <c r="Y279" s="237">
        <v>342470</v>
      </c>
      <c r="Z279" s="230"/>
      <c r="AA279" s="237">
        <v>342470</v>
      </c>
      <c r="AB279" s="230"/>
      <c r="AC279" s="237">
        <v>342470</v>
      </c>
      <c r="AD279" s="230">
        <v>-750</v>
      </c>
      <c r="AE279" s="237">
        <f>AC279+AD279</f>
        <v>341720</v>
      </c>
      <c r="AF279" s="233">
        <v>-550</v>
      </c>
      <c r="AG279" s="237">
        <f>AE279+AF279</f>
        <v>341170</v>
      </c>
      <c r="AH279" s="233"/>
      <c r="AI279" s="238">
        <v>481000</v>
      </c>
      <c r="AJ279" s="238"/>
      <c r="AK279" s="238">
        <f>AI279+AJ279</f>
        <v>481000</v>
      </c>
    </row>
    <row r="280" spans="1:37" ht="15" customHeight="1">
      <c r="A280" s="281"/>
      <c r="B280" s="229" t="s">
        <v>402</v>
      </c>
      <c r="C280" s="227"/>
      <c r="D280" s="228"/>
      <c r="E280" s="229"/>
      <c r="F280" s="230"/>
      <c r="G280" s="237"/>
      <c r="H280" s="230"/>
      <c r="I280" s="228"/>
      <c r="J280" s="230"/>
      <c r="K280" s="237"/>
      <c r="L280" s="230"/>
      <c r="M280" s="237"/>
      <c r="N280" s="230"/>
      <c r="O280" s="237"/>
      <c r="P280" s="230"/>
      <c r="Q280" s="237"/>
      <c r="R280" s="233"/>
      <c r="S280" s="237"/>
      <c r="T280" s="228"/>
      <c r="U280" s="237"/>
      <c r="V280" s="233"/>
      <c r="W280" s="237"/>
      <c r="X280" s="233"/>
      <c r="Y280" s="237"/>
      <c r="Z280" s="230"/>
      <c r="AA280" s="228"/>
      <c r="AB280" s="230"/>
      <c r="AC280" s="228"/>
      <c r="AD280" s="230"/>
      <c r="AE280" s="237"/>
      <c r="AF280" s="233"/>
      <c r="AG280" s="237"/>
      <c r="AH280" s="233"/>
      <c r="AI280" s="238"/>
      <c r="AJ280" s="238"/>
      <c r="AK280" s="238"/>
    </row>
    <row r="281" spans="1:37" ht="15" customHeight="1">
      <c r="A281" s="281"/>
      <c r="B281" s="230" t="s">
        <v>403</v>
      </c>
      <c r="C281" s="227"/>
      <c r="D281" s="229"/>
      <c r="E281" s="229"/>
      <c r="F281" s="230"/>
      <c r="G281" s="237"/>
      <c r="H281" s="230"/>
      <c r="I281" s="228"/>
      <c r="J281" s="230"/>
      <c r="K281" s="237"/>
      <c r="L281" s="230"/>
      <c r="M281" s="237"/>
      <c r="N281" s="230"/>
      <c r="O281" s="237"/>
      <c r="P281" s="230"/>
      <c r="Q281" s="237"/>
      <c r="R281" s="230"/>
      <c r="S281" s="264"/>
      <c r="T281" s="339"/>
      <c r="U281" s="237"/>
      <c r="V281" s="233"/>
      <c r="W281" s="237"/>
      <c r="X281" s="233"/>
      <c r="Y281" s="237"/>
      <c r="Z281" s="230"/>
      <c r="AA281" s="228"/>
      <c r="AB281" s="230"/>
      <c r="AC281" s="228"/>
      <c r="AD281" s="230"/>
      <c r="AE281" s="237"/>
      <c r="AF281" s="233"/>
      <c r="AG281" s="237"/>
      <c r="AH281" s="233"/>
      <c r="AI281" s="238"/>
      <c r="AJ281" s="238"/>
      <c r="AK281" s="238"/>
    </row>
    <row r="282" spans="1:37" ht="15" customHeight="1">
      <c r="A282" s="281"/>
      <c r="B282" s="391" t="s">
        <v>404</v>
      </c>
      <c r="C282" s="459"/>
      <c r="D282" s="231"/>
      <c r="E282" s="241">
        <v>514000</v>
      </c>
      <c r="F282" s="240"/>
      <c r="G282" s="241">
        <v>514000</v>
      </c>
      <c r="H282" s="240"/>
      <c r="I282" s="241">
        <v>514000</v>
      </c>
      <c r="J282" s="241">
        <v>146600</v>
      </c>
      <c r="K282" s="241">
        <v>660600</v>
      </c>
      <c r="L282" s="240"/>
      <c r="M282" s="242">
        <v>660600</v>
      </c>
      <c r="N282" s="240"/>
      <c r="O282" s="242">
        <v>660600</v>
      </c>
      <c r="P282" s="240"/>
      <c r="Q282" s="242">
        <v>660600</v>
      </c>
      <c r="R282" s="242">
        <v>636</v>
      </c>
      <c r="S282" s="264">
        <v>601543</v>
      </c>
      <c r="T282" s="264">
        <v>457600</v>
      </c>
      <c r="U282" s="242">
        <v>405670</v>
      </c>
      <c r="V282" s="241">
        <v>-63200</v>
      </c>
      <c r="W282" s="242">
        <v>342470</v>
      </c>
      <c r="X282" s="242"/>
      <c r="Y282" s="242">
        <v>342470</v>
      </c>
      <c r="Z282" s="241"/>
      <c r="AA282" s="243">
        <v>342470</v>
      </c>
      <c r="AB282" s="241"/>
      <c r="AC282" s="243">
        <v>342470</v>
      </c>
      <c r="AD282" s="269">
        <f>SUM(AD278:AD281)</f>
        <v>-750</v>
      </c>
      <c r="AE282" s="243">
        <f>AC282+AD282</f>
        <v>341720</v>
      </c>
      <c r="AF282" s="269">
        <f>SUM(AF278:AF281)</f>
        <v>-550</v>
      </c>
      <c r="AG282" s="243">
        <f>AE282+AF282</f>
        <v>341170</v>
      </c>
      <c r="AH282" s="269"/>
      <c r="AI282" s="244">
        <f>SUM(AI279:AI281)</f>
        <v>481000</v>
      </c>
      <c r="AJ282" s="244"/>
      <c r="AK282" s="244">
        <f>SUM(AK279:AK281)</f>
        <v>481000</v>
      </c>
    </row>
    <row r="283" spans="1:37" ht="15" customHeight="1">
      <c r="A283" s="149" t="s">
        <v>145</v>
      </c>
      <c r="B283" s="150"/>
      <c r="C283" s="150"/>
      <c r="D283" s="151"/>
      <c r="E283" s="239" t="e">
        <f>#N/A</f>
        <v>#N/A</v>
      </c>
      <c r="F283" s="240">
        <v>0</v>
      </c>
      <c r="G283" s="241" t="e">
        <f>#N/A</f>
        <v>#N/A</v>
      </c>
      <c r="H283" s="240"/>
      <c r="I283" s="241" t="e">
        <f>#N/A</f>
        <v>#N/A</v>
      </c>
      <c r="J283" s="241" t="e">
        <f>#N/A</f>
        <v>#N/A</v>
      </c>
      <c r="K283" s="241" t="e">
        <f>#N/A</f>
        <v>#N/A</v>
      </c>
      <c r="L283" s="241" t="e">
        <f>#N/A</f>
        <v>#N/A</v>
      </c>
      <c r="M283" s="242" t="e">
        <f>#N/A</f>
        <v>#N/A</v>
      </c>
      <c r="N283" s="240"/>
      <c r="O283" s="242" t="e">
        <f>#N/A</f>
        <v>#N/A</v>
      </c>
      <c r="P283" s="241" t="e">
        <f>#N/A</f>
        <v>#N/A</v>
      </c>
      <c r="Q283" s="242" t="e">
        <f>#N/A</f>
        <v>#N/A</v>
      </c>
      <c r="R283" s="241" t="e">
        <f>#N/A</f>
        <v>#N/A</v>
      </c>
      <c r="S283" s="242" t="e">
        <f>#N/A</f>
        <v>#N/A</v>
      </c>
      <c r="T283" s="242" t="e">
        <f>#N/A</f>
        <v>#N/A</v>
      </c>
      <c r="U283" s="242">
        <v>70405670</v>
      </c>
      <c r="V283" s="241">
        <v>-63200</v>
      </c>
      <c r="W283" s="242">
        <v>70342470</v>
      </c>
      <c r="X283" s="242">
        <v>30515</v>
      </c>
      <c r="Y283" s="242">
        <v>70372985</v>
      </c>
      <c r="Z283" s="241"/>
      <c r="AA283" s="243">
        <v>70372985</v>
      </c>
      <c r="AB283" s="243">
        <v>11040</v>
      </c>
      <c r="AC283" s="243">
        <v>70384025</v>
      </c>
      <c r="AD283" s="243">
        <v>6683</v>
      </c>
      <c r="AE283" s="254">
        <f>AE282+AE277</f>
        <v>70389958</v>
      </c>
      <c r="AF283" s="254">
        <f>AF282+AF277</f>
        <v>-43972993</v>
      </c>
      <c r="AG283" s="254">
        <f>AG282+AG277</f>
        <v>26416965</v>
      </c>
      <c r="AH283" s="254"/>
      <c r="AI283" s="284">
        <f>AI282+AI277</f>
        <v>781000</v>
      </c>
      <c r="AJ283" s="284">
        <f>AJ282+AJ277</f>
        <v>300000</v>
      </c>
      <c r="AK283" s="284">
        <f>AK282+AK277</f>
        <v>1081000</v>
      </c>
    </row>
    <row r="284" spans="1:37" ht="15" customHeight="1">
      <c r="A284" s="279">
        <v>852</v>
      </c>
      <c r="B284" s="425">
        <v>85201</v>
      </c>
      <c r="C284" s="227">
        <v>2320</v>
      </c>
      <c r="D284" s="229" t="s">
        <v>405</v>
      </c>
      <c r="E284" s="231"/>
      <c r="F284" s="327"/>
      <c r="G284" s="232"/>
      <c r="H284" s="327"/>
      <c r="I284" s="231"/>
      <c r="J284" s="327"/>
      <c r="K284" s="232"/>
      <c r="L284" s="327"/>
      <c r="M284" s="232"/>
      <c r="N284" s="327"/>
      <c r="O284" s="232"/>
      <c r="P284" s="327"/>
      <c r="Q284" s="232"/>
      <c r="R284" s="327"/>
      <c r="S284" s="232"/>
      <c r="T284" s="327"/>
      <c r="U284" s="232"/>
      <c r="V284" s="328"/>
      <c r="W284" s="232"/>
      <c r="X284" s="328"/>
      <c r="Y284" s="232"/>
      <c r="Z284" s="327"/>
      <c r="AA284" s="231"/>
      <c r="AB284" s="327"/>
      <c r="AC284" s="231"/>
      <c r="AD284" s="327"/>
      <c r="AE284" s="232"/>
      <c r="AF284" s="328"/>
      <c r="AG284" s="232"/>
      <c r="AH284" s="328"/>
      <c r="AI284" s="234"/>
      <c r="AJ284" s="234"/>
      <c r="AK284" s="234"/>
    </row>
    <row r="285" spans="1:37" ht="15" customHeight="1">
      <c r="A285" s="281" t="s">
        <v>147</v>
      </c>
      <c r="B285" s="230" t="s">
        <v>406</v>
      </c>
      <c r="C285" s="227"/>
      <c r="D285" s="229" t="s">
        <v>407</v>
      </c>
      <c r="E285" s="228"/>
      <c r="F285" s="230"/>
      <c r="G285" s="237"/>
      <c r="H285" s="230"/>
      <c r="I285" s="228"/>
      <c r="J285" s="230"/>
      <c r="K285" s="237"/>
      <c r="L285" s="230"/>
      <c r="M285" s="237"/>
      <c r="N285" s="230"/>
      <c r="O285" s="237"/>
      <c r="P285" s="230"/>
      <c r="Q285" s="237"/>
      <c r="R285" s="230"/>
      <c r="S285" s="237"/>
      <c r="T285" s="230"/>
      <c r="U285" s="237"/>
      <c r="V285" s="233"/>
      <c r="W285" s="237"/>
      <c r="X285" s="233"/>
      <c r="Y285" s="237"/>
      <c r="Z285" s="230"/>
      <c r="AA285" s="228"/>
      <c r="AB285" s="230"/>
      <c r="AC285" s="228"/>
      <c r="AD285" s="230"/>
      <c r="AE285" s="237"/>
      <c r="AF285" s="233"/>
      <c r="AG285" s="237"/>
      <c r="AH285" s="233"/>
      <c r="AI285" s="238"/>
      <c r="AJ285" s="238">
        <v>1569700</v>
      </c>
      <c r="AK285" s="238">
        <f>AI285+AJ285</f>
        <v>1569700</v>
      </c>
    </row>
    <row r="286" spans="1:37" ht="15" customHeight="1">
      <c r="A286" s="259"/>
      <c r="B286" s="230" t="s">
        <v>408</v>
      </c>
      <c r="C286" s="227"/>
      <c r="D286" s="229" t="s">
        <v>409</v>
      </c>
      <c r="E286" s="228"/>
      <c r="F286" s="230"/>
      <c r="G286" s="237"/>
      <c r="H286" s="230"/>
      <c r="I286" s="228"/>
      <c r="J286" s="230"/>
      <c r="K286" s="237"/>
      <c r="L286" s="230"/>
      <c r="M286" s="237"/>
      <c r="N286" s="230"/>
      <c r="O286" s="237"/>
      <c r="P286" s="230"/>
      <c r="Q286" s="237"/>
      <c r="R286" s="230"/>
      <c r="S286" s="237"/>
      <c r="T286" s="230"/>
      <c r="U286" s="237"/>
      <c r="V286" s="233"/>
      <c r="W286" s="237"/>
      <c r="X286" s="233"/>
      <c r="Y286" s="237"/>
      <c r="Z286" s="230"/>
      <c r="AA286" s="228"/>
      <c r="AB286" s="230"/>
      <c r="AC286" s="228"/>
      <c r="AD286" s="230"/>
      <c r="AE286" s="237"/>
      <c r="AF286" s="233"/>
      <c r="AG286" s="237"/>
      <c r="AH286" s="233"/>
      <c r="AI286" s="238"/>
      <c r="AJ286" s="238"/>
      <c r="AK286" s="238"/>
    </row>
    <row r="287" spans="1:37" ht="15" customHeight="1">
      <c r="A287" s="281"/>
      <c r="B287" s="230"/>
      <c r="C287" s="227">
        <v>2830</v>
      </c>
      <c r="D287" s="229" t="s">
        <v>410</v>
      </c>
      <c r="E287" s="237">
        <v>315560</v>
      </c>
      <c r="F287" s="230"/>
      <c r="G287" s="237">
        <v>315560</v>
      </c>
      <c r="H287" s="230"/>
      <c r="I287" s="237">
        <v>315560</v>
      </c>
      <c r="J287" s="233">
        <v>14440</v>
      </c>
      <c r="K287" s="237">
        <v>330000</v>
      </c>
      <c r="L287" s="233">
        <v>20000</v>
      </c>
      <c r="M287" s="237">
        <v>350000</v>
      </c>
      <c r="N287" s="230"/>
      <c r="O287" s="237">
        <v>350000</v>
      </c>
      <c r="P287" s="230"/>
      <c r="Q287" s="237">
        <v>350000</v>
      </c>
      <c r="R287" s="233">
        <v>-34000</v>
      </c>
      <c r="S287" s="237">
        <v>316000</v>
      </c>
      <c r="T287" s="230"/>
      <c r="U287" s="237">
        <v>290000</v>
      </c>
      <c r="V287" s="233">
        <v>-5000</v>
      </c>
      <c r="W287" s="237">
        <v>285000</v>
      </c>
      <c r="X287" s="233"/>
      <c r="Y287" s="237">
        <v>285000</v>
      </c>
      <c r="Z287" s="230"/>
      <c r="AA287" s="237">
        <v>285000</v>
      </c>
      <c r="AB287" s="450" t="s">
        <v>411</v>
      </c>
      <c r="AC287" s="237">
        <v>287000</v>
      </c>
      <c r="AD287" s="450">
        <v>50000</v>
      </c>
      <c r="AE287" s="237">
        <f>AC287+AD287</f>
        <v>337000</v>
      </c>
      <c r="AF287" s="450"/>
      <c r="AG287" s="237">
        <f>AE287+AF287</f>
        <v>337000</v>
      </c>
      <c r="AH287" s="450"/>
      <c r="AI287" s="238">
        <v>1737000</v>
      </c>
      <c r="AJ287" s="238">
        <v>-1737000</v>
      </c>
      <c r="AK287" s="238">
        <f>AI287+AJ287</f>
        <v>0</v>
      </c>
    </row>
    <row r="288" spans="1:37" ht="15" customHeight="1">
      <c r="A288" s="281"/>
      <c r="B288" s="230"/>
      <c r="C288" s="227"/>
      <c r="D288" s="229" t="s">
        <v>412</v>
      </c>
      <c r="E288" s="237"/>
      <c r="F288" s="230"/>
      <c r="G288" s="237"/>
      <c r="H288" s="230"/>
      <c r="I288" s="237"/>
      <c r="J288" s="233"/>
      <c r="K288" s="237"/>
      <c r="L288" s="233"/>
      <c r="M288" s="237"/>
      <c r="N288" s="230"/>
      <c r="O288" s="237"/>
      <c r="P288" s="230"/>
      <c r="Q288" s="237"/>
      <c r="R288" s="233"/>
      <c r="S288" s="237"/>
      <c r="T288" s="230"/>
      <c r="U288" s="237"/>
      <c r="V288" s="233"/>
      <c r="W288" s="237"/>
      <c r="X288" s="233"/>
      <c r="Y288" s="237"/>
      <c r="Z288" s="230"/>
      <c r="AA288" s="228"/>
      <c r="AB288" s="230"/>
      <c r="AC288" s="228"/>
      <c r="AD288" s="230"/>
      <c r="AE288" s="237"/>
      <c r="AF288" s="233"/>
      <c r="AG288" s="237"/>
      <c r="AH288" s="233"/>
      <c r="AI288" s="238"/>
      <c r="AJ288" s="238"/>
      <c r="AK288" s="238"/>
    </row>
    <row r="289" spans="1:37" ht="15" customHeight="1">
      <c r="A289" s="281"/>
      <c r="B289" s="230"/>
      <c r="C289" s="227"/>
      <c r="D289" s="229" t="s">
        <v>413</v>
      </c>
      <c r="E289" s="253"/>
      <c r="F289" s="230"/>
      <c r="G289" s="253"/>
      <c r="H289" s="230"/>
      <c r="I289" s="237"/>
      <c r="J289" s="233"/>
      <c r="K289" s="253"/>
      <c r="L289" s="233"/>
      <c r="M289" s="237"/>
      <c r="N289" s="230"/>
      <c r="O289" s="237"/>
      <c r="P289" s="230"/>
      <c r="Q289" s="237"/>
      <c r="R289" s="233"/>
      <c r="S289" s="237"/>
      <c r="T289" s="230"/>
      <c r="U289" s="237"/>
      <c r="V289" s="233"/>
      <c r="W289" s="237"/>
      <c r="X289" s="233"/>
      <c r="Y289" s="237"/>
      <c r="Z289" s="230"/>
      <c r="AA289" s="228"/>
      <c r="AB289" s="230"/>
      <c r="AC289" s="228"/>
      <c r="AD289" s="230"/>
      <c r="AE289" s="237"/>
      <c r="AF289" s="233"/>
      <c r="AG289" s="237"/>
      <c r="AH289" s="233"/>
      <c r="AI289" s="238"/>
      <c r="AJ289" s="238"/>
      <c r="AK289" s="238"/>
    </row>
    <row r="290" spans="1:37" ht="15" customHeight="1">
      <c r="A290" s="281"/>
      <c r="B290" s="230"/>
      <c r="C290" s="227">
        <v>3110</v>
      </c>
      <c r="D290" s="229" t="s">
        <v>414</v>
      </c>
      <c r="E290" s="253"/>
      <c r="F290" s="230"/>
      <c r="G290" s="253"/>
      <c r="H290" s="230"/>
      <c r="I290" s="237"/>
      <c r="J290" s="233"/>
      <c r="K290" s="253"/>
      <c r="L290" s="233"/>
      <c r="M290" s="237"/>
      <c r="N290" s="230"/>
      <c r="O290" s="237"/>
      <c r="P290" s="230"/>
      <c r="Q290" s="237"/>
      <c r="R290" s="233"/>
      <c r="S290" s="237"/>
      <c r="T290" s="230"/>
      <c r="U290" s="237"/>
      <c r="V290" s="233"/>
      <c r="W290" s="237"/>
      <c r="X290" s="233"/>
      <c r="Y290" s="237"/>
      <c r="Z290" s="230"/>
      <c r="AA290" s="228"/>
      <c r="AB290" s="230"/>
      <c r="AC290" s="228"/>
      <c r="AD290" s="230"/>
      <c r="AE290" s="237"/>
      <c r="AF290" s="233"/>
      <c r="AG290" s="237"/>
      <c r="AH290" s="233"/>
      <c r="AI290" s="238"/>
      <c r="AJ290" s="238">
        <v>167300</v>
      </c>
      <c r="AK290" s="238">
        <f>AI290+AJ290</f>
        <v>167300</v>
      </c>
    </row>
    <row r="291" spans="1:37" ht="15" customHeight="1">
      <c r="A291" s="281"/>
      <c r="B291" s="230"/>
      <c r="C291" s="227"/>
      <c r="D291" s="229"/>
      <c r="E291" s="253"/>
      <c r="F291" s="230"/>
      <c r="G291" s="253"/>
      <c r="H291" s="230"/>
      <c r="I291" s="237"/>
      <c r="J291" s="233"/>
      <c r="K291" s="253"/>
      <c r="L291" s="233"/>
      <c r="M291" s="237"/>
      <c r="N291" s="230"/>
      <c r="O291" s="237"/>
      <c r="P291" s="230"/>
      <c r="Q291" s="237"/>
      <c r="R291" s="233"/>
      <c r="S291" s="237"/>
      <c r="T291" s="230"/>
      <c r="U291" s="237"/>
      <c r="V291" s="233"/>
      <c r="W291" s="237"/>
      <c r="X291" s="233"/>
      <c r="Y291" s="237"/>
      <c r="Z291" s="230"/>
      <c r="AA291" s="228"/>
      <c r="AB291" s="230"/>
      <c r="AC291" s="228"/>
      <c r="AD291" s="230"/>
      <c r="AE291" s="237"/>
      <c r="AF291" s="233"/>
      <c r="AG291" s="237"/>
      <c r="AH291" s="233"/>
      <c r="AI291" s="238"/>
      <c r="AJ291" s="238"/>
      <c r="AK291" s="238"/>
    </row>
    <row r="292" spans="1:37" ht="15" customHeight="1">
      <c r="A292" s="281"/>
      <c r="B292" s="463" t="s">
        <v>415</v>
      </c>
      <c r="C292" s="286"/>
      <c r="D292" s="462"/>
      <c r="E292" s="241">
        <v>315560</v>
      </c>
      <c r="F292" s="240">
        <v>0</v>
      </c>
      <c r="G292" s="241">
        <v>315560</v>
      </c>
      <c r="H292" s="240"/>
      <c r="I292" s="242">
        <v>315560</v>
      </c>
      <c r="J292" s="241">
        <v>14440</v>
      </c>
      <c r="K292" s="241">
        <v>330000</v>
      </c>
      <c r="L292" s="241">
        <v>20000</v>
      </c>
      <c r="M292" s="242">
        <v>350000</v>
      </c>
      <c r="N292" s="240"/>
      <c r="O292" s="242">
        <v>350000</v>
      </c>
      <c r="P292" s="240"/>
      <c r="Q292" s="242">
        <v>350000</v>
      </c>
      <c r="R292" s="241">
        <v>-34000</v>
      </c>
      <c r="S292" s="242">
        <v>316000</v>
      </c>
      <c r="T292" s="242">
        <v>11011</v>
      </c>
      <c r="U292" s="242">
        <v>290000</v>
      </c>
      <c r="V292" s="241">
        <v>-5000</v>
      </c>
      <c r="W292" s="242">
        <v>285000</v>
      </c>
      <c r="X292" s="242"/>
      <c r="Y292" s="242">
        <v>285000</v>
      </c>
      <c r="Z292" s="241"/>
      <c r="AA292" s="243">
        <v>285000</v>
      </c>
      <c r="AB292" s="269">
        <v>40000</v>
      </c>
      <c r="AC292" s="243">
        <v>325000</v>
      </c>
      <c r="AD292" s="269">
        <f>SUM(AD284:AD292)</f>
        <v>0</v>
      </c>
      <c r="AE292" s="254">
        <f>AC292+AD292</f>
        <v>0</v>
      </c>
      <c r="AF292" s="269"/>
      <c r="AG292" s="245">
        <f>SUM(AG287:AG288)</f>
        <v>337000</v>
      </c>
      <c r="AH292" s="245"/>
      <c r="AI292" s="246">
        <f>SUM(AI284:AI291)</f>
        <v>1737000</v>
      </c>
      <c r="AJ292" s="246">
        <f>SUM(AJ284:AJ291)</f>
        <v>0</v>
      </c>
      <c r="AK292" s="246">
        <f>SUM(AK284:AK291)</f>
        <v>1737000</v>
      </c>
    </row>
    <row r="293" spans="1:37" ht="15" customHeight="1">
      <c r="A293" s="281"/>
      <c r="B293" s="460">
        <v>85202</v>
      </c>
      <c r="C293" s="279">
        <v>2820</v>
      </c>
      <c r="D293" s="309" t="s">
        <v>416</v>
      </c>
      <c r="E293" s="239"/>
      <c r="F293" s="240"/>
      <c r="G293" s="241"/>
      <c r="H293" s="240"/>
      <c r="I293" s="242"/>
      <c r="J293" s="241"/>
      <c r="K293" s="241"/>
      <c r="L293" s="241"/>
      <c r="M293" s="242"/>
      <c r="N293" s="240"/>
      <c r="O293" s="242"/>
      <c r="P293" s="240"/>
      <c r="Q293" s="242"/>
      <c r="R293" s="241"/>
      <c r="S293" s="242"/>
      <c r="T293" s="242"/>
      <c r="U293" s="242"/>
      <c r="V293" s="241"/>
      <c r="W293" s="242"/>
      <c r="X293" s="242"/>
      <c r="Y293" s="242"/>
      <c r="Z293" s="241"/>
      <c r="AA293" s="243"/>
      <c r="AB293" s="269"/>
      <c r="AC293" s="243"/>
      <c r="AD293" s="269"/>
      <c r="AE293" s="254"/>
      <c r="AF293" s="269"/>
      <c r="AG293" s="245"/>
      <c r="AH293" s="345"/>
      <c r="AI293" s="256">
        <v>595200</v>
      </c>
      <c r="AJ293" s="257">
        <v>16752</v>
      </c>
      <c r="AK293" s="256">
        <f aca="true" t="shared" si="19" ref="AK293:AK301">AI293+AJ293</f>
        <v>611952</v>
      </c>
    </row>
    <row r="294" spans="1:37" ht="15" customHeight="1">
      <c r="A294" s="281"/>
      <c r="B294" s="230" t="s">
        <v>151</v>
      </c>
      <c r="C294" s="259">
        <v>3020</v>
      </c>
      <c r="D294" s="313" t="s">
        <v>417</v>
      </c>
      <c r="E294" s="326">
        <v>4000</v>
      </c>
      <c r="F294" s="327"/>
      <c r="G294" s="232">
        <v>4000</v>
      </c>
      <c r="H294" s="327"/>
      <c r="I294" s="232">
        <v>4000</v>
      </c>
      <c r="J294" s="327"/>
      <c r="K294" s="232">
        <v>4000</v>
      </c>
      <c r="L294" s="231"/>
      <c r="M294" s="232">
        <v>4000</v>
      </c>
      <c r="N294" s="327"/>
      <c r="O294" s="232">
        <v>4000</v>
      </c>
      <c r="P294" s="328"/>
      <c r="Q294" s="232">
        <v>4000</v>
      </c>
      <c r="R294" s="327">
        <v>-500</v>
      </c>
      <c r="S294" s="232">
        <v>3500</v>
      </c>
      <c r="T294" s="327"/>
      <c r="U294" s="232">
        <v>5000</v>
      </c>
      <c r="V294" s="328">
        <v>-2000</v>
      </c>
      <c r="W294" s="232">
        <v>3000</v>
      </c>
      <c r="X294" s="328"/>
      <c r="Y294" s="232">
        <v>3000</v>
      </c>
      <c r="Z294" s="327"/>
      <c r="AA294" s="232">
        <v>3000</v>
      </c>
      <c r="AB294" s="327"/>
      <c r="AC294" s="232">
        <v>3000</v>
      </c>
      <c r="AD294" s="327"/>
      <c r="AE294" s="232">
        <f aca="true" t="shared" si="20" ref="AE294:AE308">AC294+AD294</f>
        <v>3000</v>
      </c>
      <c r="AF294" s="328">
        <v>-250</v>
      </c>
      <c r="AG294" s="232">
        <f aca="true" t="shared" si="21" ref="AG294:AG308">AE294+AF294</f>
        <v>2750</v>
      </c>
      <c r="AH294" s="288"/>
      <c r="AI294" s="260">
        <v>500</v>
      </c>
      <c r="AJ294" s="261"/>
      <c r="AK294" s="260">
        <f t="shared" si="19"/>
        <v>500</v>
      </c>
    </row>
    <row r="295" spans="1:37" ht="15" customHeight="1">
      <c r="A295" s="281"/>
      <c r="B295" s="472"/>
      <c r="C295" s="259">
        <v>4010</v>
      </c>
      <c r="D295" s="313" t="s">
        <v>266</v>
      </c>
      <c r="E295" s="233">
        <v>585000</v>
      </c>
      <c r="F295" s="230"/>
      <c r="G295" s="233">
        <v>585000</v>
      </c>
      <c r="H295" s="230"/>
      <c r="I295" s="233">
        <v>585000</v>
      </c>
      <c r="J295" s="233">
        <v>2432</v>
      </c>
      <c r="K295" s="233">
        <v>587432</v>
      </c>
      <c r="L295" s="230"/>
      <c r="M295" s="233">
        <v>587432</v>
      </c>
      <c r="N295" s="233">
        <v>16600</v>
      </c>
      <c r="O295" s="233">
        <v>604032</v>
      </c>
      <c r="P295" s="233">
        <v>20000</v>
      </c>
      <c r="Q295" s="233">
        <v>624032</v>
      </c>
      <c r="R295" s="233">
        <v>-7000</v>
      </c>
      <c r="S295" s="233">
        <v>617032</v>
      </c>
      <c r="T295" s="230"/>
      <c r="U295" s="233">
        <v>617915</v>
      </c>
      <c r="V295" s="233"/>
      <c r="W295" s="233">
        <v>617915</v>
      </c>
      <c r="X295" s="233"/>
      <c r="Y295" s="233">
        <v>617915</v>
      </c>
      <c r="Z295" s="230"/>
      <c r="AA295" s="233">
        <v>617915</v>
      </c>
      <c r="AB295" s="230"/>
      <c r="AC295" s="233">
        <v>617915</v>
      </c>
      <c r="AD295" s="230"/>
      <c r="AE295" s="233">
        <f t="shared" si="20"/>
        <v>617915</v>
      </c>
      <c r="AF295" s="233">
        <v>-13732</v>
      </c>
      <c r="AG295" s="233">
        <f t="shared" si="21"/>
        <v>604183</v>
      </c>
      <c r="AH295" s="233"/>
      <c r="AI295" s="260">
        <v>596315</v>
      </c>
      <c r="AJ295" s="261"/>
      <c r="AK295" s="260">
        <f t="shared" si="19"/>
        <v>596315</v>
      </c>
    </row>
    <row r="296" spans="1:37" ht="15" customHeight="1">
      <c r="A296" s="281"/>
      <c r="B296" s="230"/>
      <c r="C296" s="259">
        <v>4040</v>
      </c>
      <c r="D296" s="313" t="s">
        <v>268</v>
      </c>
      <c r="E296" s="236">
        <v>47086</v>
      </c>
      <c r="F296" s="230"/>
      <c r="G296" s="237">
        <v>47086</v>
      </c>
      <c r="H296" s="230"/>
      <c r="I296" s="237">
        <v>47086</v>
      </c>
      <c r="J296" s="233">
        <v>-2432</v>
      </c>
      <c r="K296" s="237">
        <v>44654</v>
      </c>
      <c r="L296" s="228"/>
      <c r="M296" s="237">
        <v>44654</v>
      </c>
      <c r="N296" s="230"/>
      <c r="O296" s="237">
        <v>44654</v>
      </c>
      <c r="P296" s="230"/>
      <c r="Q296" s="237">
        <v>44654</v>
      </c>
      <c r="R296" s="230"/>
      <c r="S296" s="237">
        <v>44654</v>
      </c>
      <c r="T296" s="230"/>
      <c r="U296" s="237">
        <v>50370</v>
      </c>
      <c r="V296" s="233"/>
      <c r="W296" s="237">
        <v>50370</v>
      </c>
      <c r="X296" s="233"/>
      <c r="Y296" s="237">
        <v>50370</v>
      </c>
      <c r="Z296" s="230"/>
      <c r="AA296" s="237">
        <v>50370</v>
      </c>
      <c r="AB296" s="230"/>
      <c r="AC296" s="237">
        <v>50370</v>
      </c>
      <c r="AD296" s="230"/>
      <c r="AE296" s="237">
        <f t="shared" si="20"/>
        <v>50370</v>
      </c>
      <c r="AF296" s="233">
        <v>-216</v>
      </c>
      <c r="AG296" s="237">
        <f t="shared" si="21"/>
        <v>50154</v>
      </c>
      <c r="AH296" s="253"/>
      <c r="AI296" s="260">
        <v>50150</v>
      </c>
      <c r="AJ296" s="261">
        <v>-3949</v>
      </c>
      <c r="AK296" s="260">
        <f t="shared" si="19"/>
        <v>46201</v>
      </c>
    </row>
    <row r="297" spans="1:37" ht="15" customHeight="1">
      <c r="A297" s="281"/>
      <c r="B297" s="230"/>
      <c r="C297" s="259">
        <v>4110</v>
      </c>
      <c r="D297" s="313" t="s">
        <v>270</v>
      </c>
      <c r="E297" s="236">
        <v>103704</v>
      </c>
      <c r="F297" s="230"/>
      <c r="G297" s="237">
        <v>103704</v>
      </c>
      <c r="H297" s="230"/>
      <c r="I297" s="237">
        <v>103704</v>
      </c>
      <c r="J297" s="230"/>
      <c r="K297" s="237">
        <v>103704</v>
      </c>
      <c r="L297" s="228"/>
      <c r="M297" s="237">
        <v>103704</v>
      </c>
      <c r="N297" s="233">
        <v>3000</v>
      </c>
      <c r="O297" s="237">
        <v>106704</v>
      </c>
      <c r="P297" s="233">
        <v>5000</v>
      </c>
      <c r="Q297" s="237">
        <v>111704</v>
      </c>
      <c r="R297" s="230"/>
      <c r="S297" s="237">
        <v>111704</v>
      </c>
      <c r="T297" s="230"/>
      <c r="U297" s="237">
        <v>107215</v>
      </c>
      <c r="V297" s="233"/>
      <c r="W297" s="237">
        <v>107215</v>
      </c>
      <c r="X297" s="233"/>
      <c r="Y297" s="237">
        <v>107215</v>
      </c>
      <c r="Z297" s="230"/>
      <c r="AA297" s="237">
        <v>107215</v>
      </c>
      <c r="AB297" s="230"/>
      <c r="AC297" s="237">
        <v>107215</v>
      </c>
      <c r="AD297" s="230"/>
      <c r="AE297" s="237">
        <f t="shared" si="20"/>
        <v>107215</v>
      </c>
      <c r="AF297" s="233">
        <v>7000</v>
      </c>
      <c r="AG297" s="237">
        <f t="shared" si="21"/>
        <v>114215</v>
      </c>
      <c r="AH297" s="253">
        <v>4000</v>
      </c>
      <c r="AI297" s="260">
        <v>115000</v>
      </c>
      <c r="AJ297" s="261"/>
      <c r="AK297" s="260">
        <f t="shared" si="19"/>
        <v>115000</v>
      </c>
    </row>
    <row r="298" spans="1:37" ht="15" customHeight="1">
      <c r="A298" s="281"/>
      <c r="B298" s="230"/>
      <c r="C298" s="259">
        <v>4120</v>
      </c>
      <c r="D298" s="313" t="s">
        <v>271</v>
      </c>
      <c r="E298" s="236">
        <v>14210</v>
      </c>
      <c r="F298" s="230"/>
      <c r="G298" s="237">
        <v>14210</v>
      </c>
      <c r="H298" s="230"/>
      <c r="I298" s="237">
        <v>14210</v>
      </c>
      <c r="J298" s="230"/>
      <c r="K298" s="237">
        <v>14210</v>
      </c>
      <c r="L298" s="228"/>
      <c r="M298" s="237">
        <v>14210</v>
      </c>
      <c r="N298" s="230">
        <v>400</v>
      </c>
      <c r="O298" s="237">
        <v>14610</v>
      </c>
      <c r="P298" s="230"/>
      <c r="Q298" s="237">
        <v>14610</v>
      </c>
      <c r="R298" s="233">
        <v>1000</v>
      </c>
      <c r="S298" s="237">
        <v>15610</v>
      </c>
      <c r="T298" s="230"/>
      <c r="U298" s="237">
        <v>14500</v>
      </c>
      <c r="V298" s="233"/>
      <c r="W298" s="237">
        <v>14500</v>
      </c>
      <c r="X298" s="233"/>
      <c r="Y298" s="237">
        <v>14500</v>
      </c>
      <c r="Z298" s="230"/>
      <c r="AA298" s="237">
        <v>14500</v>
      </c>
      <c r="AB298" s="230"/>
      <c r="AC298" s="237">
        <v>14500</v>
      </c>
      <c r="AD298" s="230"/>
      <c r="AE298" s="237">
        <f t="shared" si="20"/>
        <v>14500</v>
      </c>
      <c r="AF298" s="233">
        <v>2000</v>
      </c>
      <c r="AG298" s="237">
        <f t="shared" si="21"/>
        <v>16500</v>
      </c>
      <c r="AH298" s="253"/>
      <c r="AI298" s="260">
        <v>15600</v>
      </c>
      <c r="AJ298" s="261"/>
      <c r="AK298" s="260">
        <f t="shared" si="19"/>
        <v>15600</v>
      </c>
    </row>
    <row r="299" spans="1:37" ht="15" customHeight="1">
      <c r="A299" s="281"/>
      <c r="B299" s="230"/>
      <c r="C299" s="259">
        <v>4210</v>
      </c>
      <c r="D299" s="313" t="s">
        <v>273</v>
      </c>
      <c r="E299" s="334">
        <v>22500</v>
      </c>
      <c r="F299" s="335"/>
      <c r="G299" s="264">
        <v>22500</v>
      </c>
      <c r="H299" s="335"/>
      <c r="I299" s="264">
        <v>22500</v>
      </c>
      <c r="J299" s="340">
        <v>14840</v>
      </c>
      <c r="K299" s="237">
        <v>37340</v>
      </c>
      <c r="L299" s="228"/>
      <c r="M299" s="237">
        <v>37340</v>
      </c>
      <c r="N299" s="230"/>
      <c r="O299" s="237">
        <v>37340</v>
      </c>
      <c r="P299" s="233">
        <v>5000</v>
      </c>
      <c r="Q299" s="237">
        <v>42340</v>
      </c>
      <c r="R299" s="230"/>
      <c r="S299" s="237">
        <v>42340</v>
      </c>
      <c r="T299" s="230"/>
      <c r="U299" s="237">
        <v>40000</v>
      </c>
      <c r="V299" s="233">
        <v>-5000</v>
      </c>
      <c r="W299" s="237">
        <v>35000</v>
      </c>
      <c r="X299" s="233"/>
      <c r="Y299" s="237">
        <v>35000</v>
      </c>
      <c r="Z299" s="230"/>
      <c r="AA299" s="237">
        <v>35000</v>
      </c>
      <c r="AB299" s="230"/>
      <c r="AC299" s="237">
        <v>35000</v>
      </c>
      <c r="AD299" s="230"/>
      <c r="AE299" s="237">
        <f t="shared" si="20"/>
        <v>35000</v>
      </c>
      <c r="AF299" s="233">
        <v>-7000</v>
      </c>
      <c r="AG299" s="237">
        <f t="shared" si="21"/>
        <v>28000</v>
      </c>
      <c r="AH299" s="253">
        <v>-3000</v>
      </c>
      <c r="AI299" s="260">
        <v>30000</v>
      </c>
      <c r="AJ299" s="261"/>
      <c r="AK299" s="260">
        <f t="shared" si="19"/>
        <v>30000</v>
      </c>
    </row>
    <row r="300" spans="1:37" ht="15" customHeight="1">
      <c r="A300" s="281"/>
      <c r="B300" s="230"/>
      <c r="C300" s="259">
        <v>4220</v>
      </c>
      <c r="D300" s="313" t="s">
        <v>327</v>
      </c>
      <c r="E300" s="326">
        <v>110000</v>
      </c>
      <c r="F300" s="327"/>
      <c r="G300" s="232">
        <v>110000</v>
      </c>
      <c r="H300" s="327"/>
      <c r="I300" s="232">
        <v>110000</v>
      </c>
      <c r="J300" s="327"/>
      <c r="K300" s="237">
        <v>110000</v>
      </c>
      <c r="L300" s="228"/>
      <c r="M300" s="237">
        <v>110000</v>
      </c>
      <c r="N300" s="230"/>
      <c r="O300" s="237">
        <v>110000</v>
      </c>
      <c r="P300" s="230"/>
      <c r="Q300" s="237">
        <v>110000</v>
      </c>
      <c r="R300" s="230"/>
      <c r="S300" s="237">
        <v>110000</v>
      </c>
      <c r="T300" s="230"/>
      <c r="U300" s="237">
        <v>109100</v>
      </c>
      <c r="V300" s="233">
        <v>-5000</v>
      </c>
      <c r="W300" s="237">
        <v>104100</v>
      </c>
      <c r="X300" s="233"/>
      <c r="Y300" s="237">
        <v>104100</v>
      </c>
      <c r="Z300" s="230"/>
      <c r="AA300" s="237">
        <v>104100</v>
      </c>
      <c r="AB300" s="230"/>
      <c r="AC300" s="237">
        <v>104100</v>
      </c>
      <c r="AD300" s="233">
        <v>-15000</v>
      </c>
      <c r="AE300" s="237">
        <f t="shared" si="20"/>
        <v>89100</v>
      </c>
      <c r="AF300" s="233"/>
      <c r="AG300" s="237">
        <f t="shared" si="21"/>
        <v>89100</v>
      </c>
      <c r="AH300" s="253">
        <v>11000</v>
      </c>
      <c r="AI300" s="260">
        <v>107335</v>
      </c>
      <c r="AJ300" s="261">
        <v>-2403</v>
      </c>
      <c r="AK300" s="260">
        <f t="shared" si="19"/>
        <v>104932</v>
      </c>
    </row>
    <row r="301" spans="1:37" ht="15" customHeight="1">
      <c r="A301" s="281"/>
      <c r="B301" s="230"/>
      <c r="C301" s="259">
        <v>4230</v>
      </c>
      <c r="D301" s="313" t="s">
        <v>418</v>
      </c>
      <c r="E301" s="236">
        <v>2500</v>
      </c>
      <c r="F301" s="230"/>
      <c r="G301" s="237">
        <v>2500</v>
      </c>
      <c r="H301" s="230"/>
      <c r="I301" s="237">
        <v>2500</v>
      </c>
      <c r="J301" s="230"/>
      <c r="K301" s="237">
        <v>2500</v>
      </c>
      <c r="L301" s="228"/>
      <c r="M301" s="237">
        <v>2500</v>
      </c>
      <c r="N301" s="230"/>
      <c r="O301" s="237">
        <v>2500</v>
      </c>
      <c r="P301" s="230"/>
      <c r="Q301" s="237">
        <v>2500</v>
      </c>
      <c r="R301" s="230"/>
      <c r="S301" s="237">
        <v>2500</v>
      </c>
      <c r="T301" s="230"/>
      <c r="U301" s="237">
        <v>2000</v>
      </c>
      <c r="V301" s="233"/>
      <c r="W301" s="237">
        <v>2000</v>
      </c>
      <c r="X301" s="233"/>
      <c r="Y301" s="237">
        <v>2000</v>
      </c>
      <c r="Z301" s="230"/>
      <c r="AA301" s="237">
        <v>2000</v>
      </c>
      <c r="AB301" s="230"/>
      <c r="AC301" s="237">
        <v>2000</v>
      </c>
      <c r="AD301" s="230"/>
      <c r="AE301" s="237">
        <f t="shared" si="20"/>
        <v>2000</v>
      </c>
      <c r="AF301" s="233"/>
      <c r="AG301" s="237">
        <f t="shared" si="21"/>
        <v>2000</v>
      </c>
      <c r="AH301" s="253"/>
      <c r="AI301" s="260">
        <v>1000</v>
      </c>
      <c r="AJ301" s="261"/>
      <c r="AK301" s="260">
        <f t="shared" si="19"/>
        <v>1000</v>
      </c>
    </row>
    <row r="302" spans="1:37" ht="30.75" customHeight="1">
      <c r="A302" s="281"/>
      <c r="B302" s="230"/>
      <c r="C302" s="259">
        <v>4260</v>
      </c>
      <c r="D302" s="313" t="s">
        <v>274</v>
      </c>
      <c r="E302" s="236">
        <v>45000</v>
      </c>
      <c r="F302" s="230"/>
      <c r="G302" s="237">
        <v>45000</v>
      </c>
      <c r="H302" s="230"/>
      <c r="I302" s="237">
        <v>45000</v>
      </c>
      <c r="J302" s="230"/>
      <c r="K302" s="237">
        <v>45000</v>
      </c>
      <c r="L302" s="228"/>
      <c r="M302" s="237">
        <v>45000</v>
      </c>
      <c r="N302" s="230"/>
      <c r="O302" s="237">
        <v>45000</v>
      </c>
      <c r="P302" s="233">
        <v>5000</v>
      </c>
      <c r="Q302" s="237">
        <v>50000</v>
      </c>
      <c r="R302" s="233">
        <v>5000</v>
      </c>
      <c r="S302" s="237">
        <v>55000</v>
      </c>
      <c r="T302" s="230"/>
      <c r="U302" s="237">
        <v>60000</v>
      </c>
      <c r="V302" s="233"/>
      <c r="W302" s="237">
        <v>60000</v>
      </c>
      <c r="X302" s="233"/>
      <c r="Y302" s="237">
        <v>60000</v>
      </c>
      <c r="Z302" s="230"/>
      <c r="AA302" s="237">
        <v>60000</v>
      </c>
      <c r="AB302" s="230"/>
      <c r="AC302" s="237">
        <v>60000</v>
      </c>
      <c r="AD302" s="230"/>
      <c r="AE302" s="237">
        <f t="shared" si="20"/>
        <v>60000</v>
      </c>
      <c r="AF302" s="233">
        <v>-5000</v>
      </c>
      <c r="AG302" s="237">
        <f t="shared" si="21"/>
        <v>55000</v>
      </c>
      <c r="AH302" s="253">
        <v>3000</v>
      </c>
      <c r="AI302" s="260">
        <v>69000</v>
      </c>
      <c r="AJ302" s="473" t="s">
        <v>419</v>
      </c>
      <c r="AK302" s="260">
        <v>60590</v>
      </c>
    </row>
    <row r="303" spans="1:37" ht="15" customHeight="1">
      <c r="A303" s="359"/>
      <c r="B303" s="415"/>
      <c r="C303" s="359">
        <v>4270</v>
      </c>
      <c r="D303" s="474" t="s">
        <v>275</v>
      </c>
      <c r="E303" s="475">
        <v>6500</v>
      </c>
      <c r="F303" s="476"/>
      <c r="G303" s="477">
        <v>6500</v>
      </c>
      <c r="H303" s="476"/>
      <c r="I303" s="477">
        <v>6500</v>
      </c>
      <c r="J303" s="478">
        <v>25000</v>
      </c>
      <c r="K303" s="477">
        <v>31500</v>
      </c>
      <c r="L303" s="477">
        <v>55000</v>
      </c>
      <c r="M303" s="479">
        <v>86500</v>
      </c>
      <c r="N303" s="480" t="s">
        <v>420</v>
      </c>
      <c r="O303" s="422">
        <v>55000</v>
      </c>
      <c r="P303" s="230"/>
      <c r="Q303" s="237">
        <v>55000</v>
      </c>
      <c r="R303" s="233">
        <v>-10000</v>
      </c>
      <c r="S303" s="237">
        <v>45000</v>
      </c>
      <c r="T303" s="230"/>
      <c r="U303" s="237">
        <v>5000</v>
      </c>
      <c r="V303" s="233">
        <v>-1000</v>
      </c>
      <c r="W303" s="237">
        <v>4000</v>
      </c>
      <c r="X303" s="233"/>
      <c r="Y303" s="237">
        <v>4000</v>
      </c>
      <c r="Z303" s="230"/>
      <c r="AA303" s="237">
        <v>4000</v>
      </c>
      <c r="AB303" s="230"/>
      <c r="AC303" s="237">
        <v>4000</v>
      </c>
      <c r="AD303" s="230"/>
      <c r="AE303" s="237">
        <f t="shared" si="20"/>
        <v>4000</v>
      </c>
      <c r="AF303" s="233">
        <v>-2000</v>
      </c>
      <c r="AG303" s="237">
        <f t="shared" si="21"/>
        <v>2000</v>
      </c>
      <c r="AH303" s="253"/>
      <c r="AI303" s="260">
        <v>1000</v>
      </c>
      <c r="AJ303" s="261"/>
      <c r="AK303" s="260">
        <f>AI303+AJ303</f>
        <v>1000</v>
      </c>
    </row>
    <row r="304" spans="1:37" ht="15" customHeight="1">
      <c r="A304" s="281"/>
      <c r="B304" s="230"/>
      <c r="C304" s="259">
        <v>4300</v>
      </c>
      <c r="D304" s="313" t="s">
        <v>257</v>
      </c>
      <c r="E304" s="334">
        <v>22500</v>
      </c>
      <c r="F304" s="335"/>
      <c r="G304" s="264">
        <v>22500</v>
      </c>
      <c r="H304" s="335"/>
      <c r="I304" s="264">
        <v>22500</v>
      </c>
      <c r="J304" s="340">
        <v>43738</v>
      </c>
      <c r="K304" s="237">
        <v>66238</v>
      </c>
      <c r="L304" s="228"/>
      <c r="M304" s="237">
        <v>66238</v>
      </c>
      <c r="N304" s="233">
        <v>-22909</v>
      </c>
      <c r="O304" s="237">
        <v>43329</v>
      </c>
      <c r="P304" s="230"/>
      <c r="Q304" s="237">
        <v>43329</v>
      </c>
      <c r="R304" s="233">
        <v>12000</v>
      </c>
      <c r="S304" s="237">
        <v>55329</v>
      </c>
      <c r="T304" s="230"/>
      <c r="U304" s="237">
        <v>60000</v>
      </c>
      <c r="V304" s="233">
        <v>-15700</v>
      </c>
      <c r="W304" s="237">
        <v>44300</v>
      </c>
      <c r="X304" s="233"/>
      <c r="Y304" s="237">
        <v>44300</v>
      </c>
      <c r="Z304" s="230"/>
      <c r="AA304" s="237">
        <v>44300</v>
      </c>
      <c r="AB304" s="230"/>
      <c r="AC304" s="237">
        <v>44300</v>
      </c>
      <c r="AD304" s="233">
        <v>17420</v>
      </c>
      <c r="AE304" s="232">
        <f t="shared" si="20"/>
        <v>61720</v>
      </c>
      <c r="AF304" s="288">
        <v>18971</v>
      </c>
      <c r="AG304" s="237">
        <f t="shared" si="21"/>
        <v>80691</v>
      </c>
      <c r="AH304" s="253">
        <v>1500</v>
      </c>
      <c r="AI304" s="260">
        <v>60000</v>
      </c>
      <c r="AJ304" s="261">
        <v>-5000</v>
      </c>
      <c r="AK304" s="260">
        <f>AI304+AJ304</f>
        <v>55000</v>
      </c>
    </row>
    <row r="305" spans="1:37" ht="15" customHeight="1">
      <c r="A305" s="281"/>
      <c r="B305" s="230"/>
      <c r="C305" s="259">
        <v>4410</v>
      </c>
      <c r="D305" s="313" t="s">
        <v>300</v>
      </c>
      <c r="E305" s="481"/>
      <c r="F305" s="379"/>
      <c r="G305" s="242"/>
      <c r="H305" s="379"/>
      <c r="I305" s="242">
        <v>0</v>
      </c>
      <c r="J305" s="239">
        <v>1500</v>
      </c>
      <c r="K305" s="264">
        <v>1500</v>
      </c>
      <c r="L305" s="339"/>
      <c r="M305" s="264">
        <v>1500</v>
      </c>
      <c r="N305" s="335"/>
      <c r="O305" s="264">
        <v>1500</v>
      </c>
      <c r="P305" s="335"/>
      <c r="Q305" s="264">
        <v>1500</v>
      </c>
      <c r="R305" s="335">
        <v>-500</v>
      </c>
      <c r="S305" s="264">
        <v>1000</v>
      </c>
      <c r="T305" s="335"/>
      <c r="U305" s="264">
        <v>1500</v>
      </c>
      <c r="V305" s="340"/>
      <c r="W305" s="264">
        <v>1500</v>
      </c>
      <c r="X305" s="340"/>
      <c r="Y305" s="264">
        <v>1500</v>
      </c>
      <c r="Z305" s="335"/>
      <c r="AA305" s="264">
        <v>1500</v>
      </c>
      <c r="AB305" s="335"/>
      <c r="AC305" s="264">
        <v>1500</v>
      </c>
      <c r="AD305" s="335"/>
      <c r="AE305" s="237">
        <f t="shared" si="20"/>
        <v>1500</v>
      </c>
      <c r="AF305" s="253">
        <v>500</v>
      </c>
      <c r="AG305" s="237">
        <f t="shared" si="21"/>
        <v>2000</v>
      </c>
      <c r="AH305" s="253"/>
      <c r="AI305" s="260">
        <v>3000</v>
      </c>
      <c r="AJ305" s="261"/>
      <c r="AK305" s="260">
        <f>AI305+AJ305</f>
        <v>3000</v>
      </c>
    </row>
    <row r="306" spans="1:37" ht="15" customHeight="1">
      <c r="A306" s="281"/>
      <c r="B306" s="230"/>
      <c r="C306" s="259">
        <v>4430</v>
      </c>
      <c r="D306" s="313" t="s">
        <v>279</v>
      </c>
      <c r="E306" s="326">
        <v>10000</v>
      </c>
      <c r="F306" s="327"/>
      <c r="G306" s="232">
        <v>10000</v>
      </c>
      <c r="H306" s="327"/>
      <c r="I306" s="232">
        <v>10000</v>
      </c>
      <c r="J306" s="327"/>
      <c r="K306" s="232">
        <v>10000</v>
      </c>
      <c r="L306" s="231"/>
      <c r="M306" s="232">
        <v>10000</v>
      </c>
      <c r="N306" s="327"/>
      <c r="O306" s="232">
        <v>10000</v>
      </c>
      <c r="P306" s="327"/>
      <c r="Q306" s="232">
        <v>10000</v>
      </c>
      <c r="R306" s="327"/>
      <c r="S306" s="232">
        <v>10000</v>
      </c>
      <c r="T306" s="327"/>
      <c r="U306" s="232">
        <v>9000</v>
      </c>
      <c r="V306" s="328"/>
      <c r="W306" s="232">
        <v>9000</v>
      </c>
      <c r="X306" s="328"/>
      <c r="Y306" s="232">
        <v>9000</v>
      </c>
      <c r="Z306" s="327"/>
      <c r="AA306" s="232">
        <v>9000</v>
      </c>
      <c r="AB306" s="327"/>
      <c r="AC306" s="232">
        <v>9000</v>
      </c>
      <c r="AD306" s="327"/>
      <c r="AE306" s="237">
        <f t="shared" si="20"/>
        <v>9000</v>
      </c>
      <c r="AF306" s="253"/>
      <c r="AG306" s="237">
        <f t="shared" si="21"/>
        <v>9000</v>
      </c>
      <c r="AH306" s="253"/>
      <c r="AI306" s="260">
        <v>5500</v>
      </c>
      <c r="AJ306" s="261"/>
      <c r="AK306" s="260">
        <f>AI306+AJ306</f>
        <v>5500</v>
      </c>
    </row>
    <row r="307" spans="1:37" ht="15" customHeight="1">
      <c r="A307" s="281"/>
      <c r="B307" s="335"/>
      <c r="C307" s="266">
        <v>4440</v>
      </c>
      <c r="D307" s="342" t="s">
        <v>280</v>
      </c>
      <c r="E307" s="334">
        <v>22000</v>
      </c>
      <c r="F307" s="230"/>
      <c r="G307" s="237">
        <v>22000</v>
      </c>
      <c r="H307" s="230"/>
      <c r="I307" s="237">
        <v>22000</v>
      </c>
      <c r="J307" s="230"/>
      <c r="K307" s="264">
        <v>22000</v>
      </c>
      <c r="L307" s="339"/>
      <c r="M307" s="264">
        <v>22000</v>
      </c>
      <c r="N307" s="230">
        <v>-591</v>
      </c>
      <c r="O307" s="264">
        <v>21409</v>
      </c>
      <c r="P307" s="230"/>
      <c r="Q307" s="237">
        <v>21409</v>
      </c>
      <c r="R307" s="230"/>
      <c r="S307" s="237">
        <v>21409</v>
      </c>
      <c r="T307" s="230"/>
      <c r="U307" s="237">
        <v>22500</v>
      </c>
      <c r="V307" s="233"/>
      <c r="W307" s="237">
        <v>22500</v>
      </c>
      <c r="X307" s="233"/>
      <c r="Y307" s="237">
        <v>22500</v>
      </c>
      <c r="Z307" s="230"/>
      <c r="AA307" s="264">
        <v>22500</v>
      </c>
      <c r="AB307" s="230"/>
      <c r="AC307" s="264">
        <v>22500</v>
      </c>
      <c r="AD307" s="230"/>
      <c r="AE307" s="264">
        <f t="shared" si="20"/>
        <v>22500</v>
      </c>
      <c r="AF307" s="306">
        <v>-273</v>
      </c>
      <c r="AG307" s="264">
        <f t="shared" si="21"/>
        <v>22227</v>
      </c>
      <c r="AH307" s="306"/>
      <c r="AI307" s="267">
        <v>21000</v>
      </c>
      <c r="AJ307" s="268"/>
      <c r="AK307" s="267">
        <f>AI307+AJ307</f>
        <v>21000</v>
      </c>
    </row>
    <row r="308" spans="1:37" ht="15" customHeight="1">
      <c r="A308" s="281"/>
      <c r="B308" s="482" t="s">
        <v>421</v>
      </c>
      <c r="C308" s="414"/>
      <c r="D308" s="339"/>
      <c r="E308" s="242">
        <v>995000</v>
      </c>
      <c r="F308" s="241"/>
      <c r="G308" s="241">
        <v>995000</v>
      </c>
      <c r="H308" s="240"/>
      <c r="I308" s="242">
        <v>995000</v>
      </c>
      <c r="J308" s="241">
        <v>85078</v>
      </c>
      <c r="K308" s="306">
        <v>1080078</v>
      </c>
      <c r="L308" s="264">
        <v>55000</v>
      </c>
      <c r="M308" s="264">
        <v>1135078</v>
      </c>
      <c r="N308" s="241">
        <v>-35000</v>
      </c>
      <c r="O308" s="264">
        <v>1100078</v>
      </c>
      <c r="P308" s="241">
        <v>35000</v>
      </c>
      <c r="Q308" s="242">
        <v>1135078</v>
      </c>
      <c r="R308" s="241">
        <v>0</v>
      </c>
      <c r="S308" s="242">
        <v>1135078</v>
      </c>
      <c r="T308" s="241"/>
      <c r="U308" s="242">
        <v>1104100</v>
      </c>
      <c r="V308" s="241">
        <v>-28700</v>
      </c>
      <c r="W308" s="242">
        <v>1075400</v>
      </c>
      <c r="X308" s="242"/>
      <c r="Y308" s="242">
        <v>1075400</v>
      </c>
      <c r="Z308" s="242"/>
      <c r="AA308" s="243">
        <v>1075400</v>
      </c>
      <c r="AB308" s="242"/>
      <c r="AC308" s="243">
        <v>1075400</v>
      </c>
      <c r="AD308" s="243">
        <f>SUM(AD294:AD307)</f>
        <v>2420</v>
      </c>
      <c r="AE308" s="247">
        <f t="shared" si="20"/>
        <v>1077820</v>
      </c>
      <c r="AF308" s="247">
        <f>SUM(AF294:AF307)</f>
        <v>0</v>
      </c>
      <c r="AG308" s="247">
        <f t="shared" si="21"/>
        <v>1077820</v>
      </c>
      <c r="AH308" s="405">
        <f>SUM(AH294:AH307)</f>
        <v>16500</v>
      </c>
      <c r="AI308" s="270">
        <f>SUM(AI293:AI307)</f>
        <v>1670600</v>
      </c>
      <c r="AJ308" s="270">
        <v>-3010</v>
      </c>
      <c r="AK308" s="270">
        <f>SUM(AK293:AK307)</f>
        <v>1667590</v>
      </c>
    </row>
    <row r="309" spans="1:37" ht="15" customHeight="1">
      <c r="A309" s="281"/>
      <c r="B309" s="280">
        <v>85204</v>
      </c>
      <c r="C309" s="227"/>
      <c r="D309" s="228"/>
      <c r="E309" s="228"/>
      <c r="F309" s="230"/>
      <c r="G309" s="237"/>
      <c r="H309" s="230"/>
      <c r="I309" s="228"/>
      <c r="J309" s="230"/>
      <c r="K309" s="237"/>
      <c r="L309" s="230"/>
      <c r="M309" s="237"/>
      <c r="N309" s="230"/>
      <c r="O309" s="237"/>
      <c r="P309" s="230"/>
      <c r="Q309" s="237"/>
      <c r="R309" s="230"/>
      <c r="S309" s="237"/>
      <c r="T309" s="230"/>
      <c r="U309" s="237"/>
      <c r="V309" s="233"/>
      <c r="W309" s="237"/>
      <c r="X309" s="233"/>
      <c r="Y309" s="237"/>
      <c r="Z309" s="230"/>
      <c r="AA309" s="228"/>
      <c r="AB309" s="230"/>
      <c r="AC309" s="228"/>
      <c r="AD309" s="230"/>
      <c r="AE309" s="237"/>
      <c r="AF309" s="233"/>
      <c r="AG309" s="237"/>
      <c r="AH309" s="233"/>
      <c r="AI309" s="238"/>
      <c r="AJ309" s="238"/>
      <c r="AK309" s="238"/>
    </row>
    <row r="310" spans="1:37" ht="15" customHeight="1">
      <c r="A310" s="281"/>
      <c r="B310" s="229" t="s">
        <v>154</v>
      </c>
      <c r="C310" s="227">
        <v>3110</v>
      </c>
      <c r="D310" s="228" t="s">
        <v>414</v>
      </c>
      <c r="E310" s="237">
        <v>920000</v>
      </c>
      <c r="F310" s="230"/>
      <c r="G310" s="237">
        <v>920000</v>
      </c>
      <c r="H310" s="230"/>
      <c r="I310" s="237">
        <v>920000</v>
      </c>
      <c r="J310" s="233">
        <v>-60000</v>
      </c>
      <c r="K310" s="237">
        <v>860000</v>
      </c>
      <c r="L310" s="233">
        <v>75000</v>
      </c>
      <c r="M310" s="237">
        <v>935000</v>
      </c>
      <c r="N310" s="230"/>
      <c r="O310" s="237">
        <v>935000</v>
      </c>
      <c r="P310" s="230"/>
      <c r="Q310" s="237">
        <v>935000</v>
      </c>
      <c r="R310" s="230"/>
      <c r="S310" s="237">
        <v>935000</v>
      </c>
      <c r="T310" s="233">
        <v>-11011</v>
      </c>
      <c r="U310" s="237">
        <v>897600</v>
      </c>
      <c r="V310" s="233">
        <v>-102850</v>
      </c>
      <c r="W310" s="237">
        <v>794750</v>
      </c>
      <c r="X310" s="233"/>
      <c r="Y310" s="237">
        <v>794750</v>
      </c>
      <c r="Z310" s="230"/>
      <c r="AA310" s="237">
        <v>794750</v>
      </c>
      <c r="AB310" s="233">
        <v>109100</v>
      </c>
      <c r="AC310" s="237">
        <v>903850</v>
      </c>
      <c r="AD310" s="233"/>
      <c r="AE310" s="237">
        <f>AC310+AD310</f>
        <v>903850</v>
      </c>
      <c r="AF310" s="233"/>
      <c r="AG310" s="237">
        <f>AE310+AF310</f>
        <v>903850</v>
      </c>
      <c r="AH310" s="233"/>
      <c r="AI310" s="238">
        <v>1050000</v>
      </c>
      <c r="AJ310" s="238"/>
      <c r="AK310" s="238">
        <f>AI310+AJ310</f>
        <v>1050000</v>
      </c>
    </row>
    <row r="311" spans="1:37" ht="15" customHeight="1">
      <c r="A311" s="289"/>
      <c r="B311" s="412" t="s">
        <v>422</v>
      </c>
      <c r="C311" s="413"/>
      <c r="D311" s="332"/>
      <c r="E311" s="292">
        <v>920000</v>
      </c>
      <c r="F311" s="293"/>
      <c r="G311" s="292">
        <v>920000</v>
      </c>
      <c r="H311" s="293"/>
      <c r="I311" s="294">
        <v>920000</v>
      </c>
      <c r="J311" s="292">
        <v>-60000</v>
      </c>
      <c r="K311" s="294">
        <v>860000</v>
      </c>
      <c r="L311" s="292">
        <v>75000</v>
      </c>
      <c r="M311" s="294">
        <v>935000</v>
      </c>
      <c r="N311" s="293"/>
      <c r="O311" s="294">
        <v>935000</v>
      </c>
      <c r="P311" s="293"/>
      <c r="Q311" s="294">
        <v>935000</v>
      </c>
      <c r="R311" s="292"/>
      <c r="S311" s="294">
        <v>935000</v>
      </c>
      <c r="T311" s="292">
        <v>-11011</v>
      </c>
      <c r="U311" s="294">
        <v>897600</v>
      </c>
      <c r="V311" s="292">
        <v>-102850</v>
      </c>
      <c r="W311" s="294">
        <v>794750</v>
      </c>
      <c r="X311" s="294"/>
      <c r="Y311" s="294">
        <v>794750</v>
      </c>
      <c r="Z311" s="292"/>
      <c r="AA311" s="295">
        <v>794750</v>
      </c>
      <c r="AB311" s="295">
        <v>109100</v>
      </c>
      <c r="AC311" s="295">
        <v>903850</v>
      </c>
      <c r="AD311" s="295"/>
      <c r="AE311" s="384">
        <f>AC311+AD311</f>
        <v>903850</v>
      </c>
      <c r="AF311" s="295"/>
      <c r="AG311" s="384">
        <f>AE311+AF311</f>
        <v>903850</v>
      </c>
      <c r="AH311" s="296"/>
      <c r="AI311" s="333">
        <f>SUM(AI310:AI310)</f>
        <v>1050000</v>
      </c>
      <c r="AJ311" s="333"/>
      <c r="AK311" s="333">
        <f>SUM(AK310:AK310)</f>
        <v>1050000</v>
      </c>
    </row>
    <row r="312" spans="1:37" ht="15" customHeight="1">
      <c r="A312" s="358"/>
      <c r="B312" s="298">
        <v>85212</v>
      </c>
      <c r="C312" s="299"/>
      <c r="D312" s="300"/>
      <c r="E312" s="300"/>
      <c r="F312" s="302"/>
      <c r="G312" s="301"/>
      <c r="H312" s="302"/>
      <c r="I312" s="300"/>
      <c r="J312" s="302"/>
      <c r="K312" s="301"/>
      <c r="L312" s="302"/>
      <c r="M312" s="301"/>
      <c r="N312" s="302"/>
      <c r="O312" s="301"/>
      <c r="P312" s="302"/>
      <c r="Q312" s="301"/>
      <c r="R312" s="302"/>
      <c r="S312" s="301"/>
      <c r="T312" s="302"/>
      <c r="U312" s="301"/>
      <c r="V312" s="303"/>
      <c r="W312" s="301"/>
      <c r="X312" s="303"/>
      <c r="Y312" s="301"/>
      <c r="Z312" s="302"/>
      <c r="AA312" s="300"/>
      <c r="AB312" s="302"/>
      <c r="AC312" s="300"/>
      <c r="AD312" s="302"/>
      <c r="AE312" s="301"/>
      <c r="AF312" s="303"/>
      <c r="AG312" s="301"/>
      <c r="AH312" s="303"/>
      <c r="AI312" s="304"/>
      <c r="AJ312" s="304"/>
      <c r="AK312" s="304"/>
    </row>
    <row r="313" spans="1:37" ht="15" customHeight="1">
      <c r="A313" s="281"/>
      <c r="B313" s="229" t="s">
        <v>423</v>
      </c>
      <c r="C313" s="227">
        <v>3110</v>
      </c>
      <c r="D313" s="228" t="s">
        <v>414</v>
      </c>
      <c r="E313" s="237">
        <v>85000</v>
      </c>
      <c r="F313" s="230"/>
      <c r="G313" s="237">
        <v>85000</v>
      </c>
      <c r="H313" s="230"/>
      <c r="I313" s="237">
        <v>85000</v>
      </c>
      <c r="J313" s="230"/>
      <c r="K313" s="237">
        <v>85000</v>
      </c>
      <c r="L313" s="230"/>
      <c r="M313" s="237">
        <v>85000</v>
      </c>
      <c r="N313" s="230"/>
      <c r="O313" s="237">
        <v>85000</v>
      </c>
      <c r="P313" s="230"/>
      <c r="Q313" s="237">
        <v>85000</v>
      </c>
      <c r="R313" s="230"/>
      <c r="S313" s="237">
        <v>85000</v>
      </c>
      <c r="T313" s="230"/>
      <c r="U313" s="237">
        <v>21600</v>
      </c>
      <c r="V313" s="233">
        <v>11000</v>
      </c>
      <c r="W313" s="237">
        <v>32600</v>
      </c>
      <c r="X313" s="233"/>
      <c r="Y313" s="237">
        <v>32600</v>
      </c>
      <c r="Z313" s="230"/>
      <c r="AA313" s="237">
        <v>32600</v>
      </c>
      <c r="AB313" s="233">
        <v>49600</v>
      </c>
      <c r="AC313" s="237">
        <v>82200</v>
      </c>
      <c r="AD313" s="233">
        <v>-4000</v>
      </c>
      <c r="AE313" s="237">
        <f>AC313+AD313</f>
        <v>78200</v>
      </c>
      <c r="AF313" s="233"/>
      <c r="AG313" s="237">
        <f>AE313+AF313</f>
        <v>78200</v>
      </c>
      <c r="AH313" s="233"/>
      <c r="AI313" s="238">
        <v>3000</v>
      </c>
      <c r="AJ313" s="238"/>
      <c r="AK313" s="238">
        <f>AI313+AJ313</f>
        <v>3000</v>
      </c>
    </row>
    <row r="314" spans="1:37" ht="15" customHeight="1">
      <c r="A314" s="281"/>
      <c r="B314" s="229" t="s">
        <v>424</v>
      </c>
      <c r="C314" s="227"/>
      <c r="D314" s="228"/>
      <c r="E314" s="228"/>
      <c r="F314" s="230"/>
      <c r="G314" s="237"/>
      <c r="H314" s="230"/>
      <c r="I314" s="228"/>
      <c r="J314" s="230"/>
      <c r="K314" s="237"/>
      <c r="L314" s="230"/>
      <c r="M314" s="237"/>
      <c r="N314" s="230"/>
      <c r="O314" s="237"/>
      <c r="P314" s="230"/>
      <c r="Q314" s="237"/>
      <c r="R314" s="230"/>
      <c r="S314" s="237"/>
      <c r="T314" s="230"/>
      <c r="U314" s="237"/>
      <c r="V314" s="253"/>
      <c r="W314" s="237"/>
      <c r="X314" s="253"/>
      <c r="Y314" s="237"/>
      <c r="Z314" s="230"/>
      <c r="AA314" s="228"/>
      <c r="AB314" s="230"/>
      <c r="AC314" s="228"/>
      <c r="AD314" s="230"/>
      <c r="AE314" s="237"/>
      <c r="AF314" s="233"/>
      <c r="AG314" s="237"/>
      <c r="AH314" s="233"/>
      <c r="AI314" s="238"/>
      <c r="AJ314" s="238"/>
      <c r="AK314" s="238"/>
    </row>
    <row r="315" spans="1:37" ht="15" customHeight="1">
      <c r="A315" s="281"/>
      <c r="B315" s="483" t="s">
        <v>425</v>
      </c>
      <c r="C315" s="484"/>
      <c r="D315" s="351"/>
      <c r="E315" s="350">
        <v>85000</v>
      </c>
      <c r="F315" s="349"/>
      <c r="G315" s="350">
        <v>85000</v>
      </c>
      <c r="H315" s="349"/>
      <c r="I315" s="352">
        <v>85000</v>
      </c>
      <c r="J315" s="485"/>
      <c r="K315" s="350">
        <v>85000</v>
      </c>
      <c r="L315" s="349"/>
      <c r="M315" s="352">
        <v>85000</v>
      </c>
      <c r="N315" s="349"/>
      <c r="O315" s="352">
        <v>85000</v>
      </c>
      <c r="P315" s="349"/>
      <c r="Q315" s="352">
        <v>85000</v>
      </c>
      <c r="R315" s="350"/>
      <c r="S315" s="352">
        <v>85000</v>
      </c>
      <c r="T315" s="350"/>
      <c r="U315" s="352">
        <v>21600</v>
      </c>
      <c r="V315" s="350">
        <v>11000</v>
      </c>
      <c r="W315" s="352">
        <v>32600</v>
      </c>
      <c r="X315" s="352"/>
      <c r="Y315" s="352">
        <v>32600</v>
      </c>
      <c r="Z315" s="350"/>
      <c r="AA315" s="353">
        <v>32600</v>
      </c>
      <c r="AB315" s="353">
        <v>49600</v>
      </c>
      <c r="AC315" s="353">
        <v>82200</v>
      </c>
      <c r="AD315" s="353">
        <v>-4000</v>
      </c>
      <c r="AE315" s="353">
        <f aca="true" t="shared" si="22" ref="AE315:AE320">AC315+AD315</f>
        <v>78200</v>
      </c>
      <c r="AF315" s="353"/>
      <c r="AG315" s="353">
        <f aca="true" t="shared" si="23" ref="AG315:AG320">AE315+AF315</f>
        <v>78200</v>
      </c>
      <c r="AH315" s="353"/>
      <c r="AI315" s="356">
        <f>SUM(AI313:AI314)</f>
        <v>3000</v>
      </c>
      <c r="AJ315" s="356"/>
      <c r="AK315" s="356">
        <f>SUM(AK313:AK314)</f>
        <v>3000</v>
      </c>
    </row>
    <row r="316" spans="1:37" ht="15" customHeight="1">
      <c r="A316" s="281"/>
      <c r="B316" s="280">
        <v>85218</v>
      </c>
      <c r="C316" s="280">
        <v>3020</v>
      </c>
      <c r="D316" s="228" t="s">
        <v>417</v>
      </c>
      <c r="E316" s="237">
        <v>10000</v>
      </c>
      <c r="F316" s="230"/>
      <c r="G316" s="237">
        <v>10000</v>
      </c>
      <c r="H316" s="230"/>
      <c r="I316" s="237">
        <v>10000</v>
      </c>
      <c r="J316" s="233"/>
      <c r="K316" s="237">
        <v>10000</v>
      </c>
      <c r="L316" s="233">
        <v>-7030</v>
      </c>
      <c r="M316" s="253">
        <v>2970</v>
      </c>
      <c r="N316" s="228"/>
      <c r="O316" s="237">
        <v>2970</v>
      </c>
      <c r="P316" s="230"/>
      <c r="Q316" s="237">
        <v>2970</v>
      </c>
      <c r="R316" s="230">
        <v>-5</v>
      </c>
      <c r="S316" s="237">
        <v>2965</v>
      </c>
      <c r="T316" s="230"/>
      <c r="U316" s="237">
        <v>4000</v>
      </c>
      <c r="V316" s="233"/>
      <c r="W316" s="237">
        <v>4000</v>
      </c>
      <c r="X316" s="233"/>
      <c r="Y316" s="237">
        <v>4000</v>
      </c>
      <c r="Z316" s="230"/>
      <c r="AA316" s="237">
        <v>4000</v>
      </c>
      <c r="AB316" s="230"/>
      <c r="AC316" s="237">
        <v>4000</v>
      </c>
      <c r="AD316" s="230"/>
      <c r="AE316" s="237">
        <f t="shared" si="22"/>
        <v>4000</v>
      </c>
      <c r="AF316" s="233"/>
      <c r="AG316" s="237">
        <f t="shared" si="23"/>
        <v>4000</v>
      </c>
      <c r="AH316" s="233"/>
      <c r="AI316" s="238">
        <v>1470</v>
      </c>
      <c r="AJ316" s="238"/>
      <c r="AK316" s="238">
        <f aca="true" t="shared" si="24" ref="AK316:AK328">AI316+AJ316</f>
        <v>1470</v>
      </c>
    </row>
    <row r="317" spans="1:37" ht="15" customHeight="1">
      <c r="A317" s="281"/>
      <c r="B317" s="229" t="s">
        <v>426</v>
      </c>
      <c r="C317" s="280">
        <v>4010</v>
      </c>
      <c r="D317" s="228" t="s">
        <v>266</v>
      </c>
      <c r="E317" s="237">
        <v>209000</v>
      </c>
      <c r="F317" s="230"/>
      <c r="G317" s="237">
        <v>209000</v>
      </c>
      <c r="H317" s="230"/>
      <c r="I317" s="237">
        <v>209000</v>
      </c>
      <c r="J317" s="233">
        <v>8000</v>
      </c>
      <c r="K317" s="237">
        <v>217000</v>
      </c>
      <c r="L317" s="233">
        <v>5000</v>
      </c>
      <c r="M317" s="253">
        <v>222000</v>
      </c>
      <c r="N317" s="228"/>
      <c r="O317" s="237">
        <v>222000</v>
      </c>
      <c r="P317" s="230"/>
      <c r="Q317" s="237">
        <v>222000</v>
      </c>
      <c r="R317" s="230"/>
      <c r="S317" s="237">
        <v>222000</v>
      </c>
      <c r="T317" s="230"/>
      <c r="U317" s="237">
        <v>219941</v>
      </c>
      <c r="V317" s="233">
        <v>-6000</v>
      </c>
      <c r="W317" s="237">
        <v>213941</v>
      </c>
      <c r="X317" s="233"/>
      <c r="Y317" s="237">
        <v>213941</v>
      </c>
      <c r="Z317" s="230"/>
      <c r="AA317" s="237">
        <v>213941</v>
      </c>
      <c r="AB317" s="230"/>
      <c r="AC317" s="237">
        <v>213941</v>
      </c>
      <c r="AD317" s="233">
        <v>8298</v>
      </c>
      <c r="AE317" s="237">
        <f t="shared" si="22"/>
        <v>222239</v>
      </c>
      <c r="AF317" s="233"/>
      <c r="AG317" s="237">
        <f t="shared" si="23"/>
        <v>222239</v>
      </c>
      <c r="AH317" s="233"/>
      <c r="AI317" s="238">
        <v>295100</v>
      </c>
      <c r="AJ317" s="238"/>
      <c r="AK317" s="238">
        <f t="shared" si="24"/>
        <v>295100</v>
      </c>
    </row>
    <row r="318" spans="1:37" ht="15" customHeight="1">
      <c r="A318" s="281"/>
      <c r="B318" s="229" t="s">
        <v>427</v>
      </c>
      <c r="C318" s="280">
        <v>4040</v>
      </c>
      <c r="D318" s="228" t="s">
        <v>428</v>
      </c>
      <c r="E318" s="237">
        <v>17631</v>
      </c>
      <c r="F318" s="230"/>
      <c r="G318" s="237">
        <v>17631</v>
      </c>
      <c r="H318" s="230">
        <v>-878</v>
      </c>
      <c r="I318" s="237">
        <v>16753</v>
      </c>
      <c r="J318" s="230"/>
      <c r="K318" s="237">
        <v>16753</v>
      </c>
      <c r="L318" s="230"/>
      <c r="M318" s="253">
        <v>16753</v>
      </c>
      <c r="N318" s="228"/>
      <c r="O318" s="237">
        <v>16753</v>
      </c>
      <c r="P318" s="230"/>
      <c r="Q318" s="237">
        <v>16753</v>
      </c>
      <c r="R318" s="230"/>
      <c r="S318" s="237">
        <v>16753</v>
      </c>
      <c r="T318" s="230"/>
      <c r="U318" s="237">
        <v>18645</v>
      </c>
      <c r="V318" s="233">
        <v>-696</v>
      </c>
      <c r="W318" s="237">
        <v>17949</v>
      </c>
      <c r="X318" s="233"/>
      <c r="Y318" s="237">
        <v>17949</v>
      </c>
      <c r="Z318" s="230"/>
      <c r="AA318" s="237">
        <v>17949</v>
      </c>
      <c r="AB318" s="230"/>
      <c r="AC318" s="237">
        <v>17949</v>
      </c>
      <c r="AD318" s="230">
        <v>-558</v>
      </c>
      <c r="AE318" s="237">
        <f t="shared" si="22"/>
        <v>17391</v>
      </c>
      <c r="AF318" s="233"/>
      <c r="AG318" s="237">
        <f t="shared" si="23"/>
        <v>17391</v>
      </c>
      <c r="AH318" s="233"/>
      <c r="AI318" s="238">
        <v>22782</v>
      </c>
      <c r="AJ318" s="238"/>
      <c r="AK318" s="238">
        <f t="shared" si="24"/>
        <v>22782</v>
      </c>
    </row>
    <row r="319" spans="1:37" ht="15" customHeight="1">
      <c r="A319" s="281"/>
      <c r="B319" s="229"/>
      <c r="C319" s="280">
        <v>4110</v>
      </c>
      <c r="D319" s="228" t="s">
        <v>429</v>
      </c>
      <c r="E319" s="237">
        <v>38184</v>
      </c>
      <c r="F319" s="230"/>
      <c r="G319" s="237">
        <v>38184</v>
      </c>
      <c r="H319" s="230"/>
      <c r="I319" s="237">
        <v>38184</v>
      </c>
      <c r="J319" s="230"/>
      <c r="K319" s="237">
        <v>38184</v>
      </c>
      <c r="L319" s="233">
        <v>1500</v>
      </c>
      <c r="M319" s="253">
        <v>39684</v>
      </c>
      <c r="N319" s="228"/>
      <c r="O319" s="237">
        <v>39684</v>
      </c>
      <c r="P319" s="230"/>
      <c r="Q319" s="237">
        <v>39684</v>
      </c>
      <c r="R319" s="230"/>
      <c r="S319" s="237">
        <v>39684</v>
      </c>
      <c r="T319" s="230"/>
      <c r="U319" s="237">
        <v>41034</v>
      </c>
      <c r="V319" s="233">
        <v>-1000</v>
      </c>
      <c r="W319" s="237">
        <v>40034</v>
      </c>
      <c r="X319" s="233"/>
      <c r="Y319" s="237">
        <v>40034</v>
      </c>
      <c r="Z319" s="230"/>
      <c r="AA319" s="237">
        <v>40034</v>
      </c>
      <c r="AB319" s="230"/>
      <c r="AC319" s="237">
        <v>40034</v>
      </c>
      <c r="AD319" s="233">
        <v>-4042</v>
      </c>
      <c r="AE319" s="237">
        <f t="shared" si="22"/>
        <v>35992</v>
      </c>
      <c r="AF319" s="233"/>
      <c r="AG319" s="237">
        <f t="shared" si="23"/>
        <v>35992</v>
      </c>
      <c r="AH319" s="233">
        <v>4332</v>
      </c>
      <c r="AI319" s="238">
        <v>56360</v>
      </c>
      <c r="AJ319" s="238"/>
      <c r="AK319" s="238">
        <f t="shared" si="24"/>
        <v>56360</v>
      </c>
    </row>
    <row r="320" spans="1:37" ht="15" customHeight="1">
      <c r="A320" s="281"/>
      <c r="B320" s="229"/>
      <c r="C320" s="280">
        <v>4120</v>
      </c>
      <c r="D320" s="228" t="s">
        <v>271</v>
      </c>
      <c r="E320" s="237">
        <v>5185</v>
      </c>
      <c r="F320" s="230"/>
      <c r="G320" s="237">
        <v>5185</v>
      </c>
      <c r="H320" s="230"/>
      <c r="I320" s="237">
        <v>5185</v>
      </c>
      <c r="J320" s="230"/>
      <c r="K320" s="237">
        <v>5185</v>
      </c>
      <c r="L320" s="230">
        <v>260</v>
      </c>
      <c r="M320" s="253">
        <v>5445</v>
      </c>
      <c r="N320" s="228"/>
      <c r="O320" s="237">
        <v>5445</v>
      </c>
      <c r="P320" s="230"/>
      <c r="Q320" s="237">
        <v>5445</v>
      </c>
      <c r="R320" s="230"/>
      <c r="S320" s="237">
        <v>5445</v>
      </c>
      <c r="T320" s="230"/>
      <c r="U320" s="237">
        <v>5380</v>
      </c>
      <c r="V320" s="233"/>
      <c r="W320" s="237">
        <v>5380</v>
      </c>
      <c r="X320" s="233"/>
      <c r="Y320" s="237">
        <v>5380</v>
      </c>
      <c r="Z320" s="230"/>
      <c r="AA320" s="237">
        <v>5380</v>
      </c>
      <c r="AB320" s="230"/>
      <c r="AC320" s="237">
        <v>5380</v>
      </c>
      <c r="AD320" s="230">
        <v>-448</v>
      </c>
      <c r="AE320" s="237">
        <f t="shared" si="22"/>
        <v>4932</v>
      </c>
      <c r="AF320" s="233"/>
      <c r="AG320" s="237">
        <f t="shared" si="23"/>
        <v>4932</v>
      </c>
      <c r="AH320" s="233">
        <v>593</v>
      </c>
      <c r="AI320" s="238">
        <v>7938</v>
      </c>
      <c r="AJ320" s="238"/>
      <c r="AK320" s="238">
        <f t="shared" si="24"/>
        <v>7938</v>
      </c>
    </row>
    <row r="321" spans="1:37" ht="15" customHeight="1">
      <c r="A321" s="281"/>
      <c r="B321" s="229"/>
      <c r="C321" s="280">
        <v>4170</v>
      </c>
      <c r="D321" s="228" t="s">
        <v>272</v>
      </c>
      <c r="E321" s="237"/>
      <c r="F321" s="230"/>
      <c r="G321" s="237"/>
      <c r="H321" s="230"/>
      <c r="I321" s="237"/>
      <c r="J321" s="230"/>
      <c r="K321" s="237"/>
      <c r="L321" s="230"/>
      <c r="M321" s="253"/>
      <c r="N321" s="228"/>
      <c r="O321" s="237"/>
      <c r="P321" s="230"/>
      <c r="Q321" s="237"/>
      <c r="R321" s="230"/>
      <c r="S321" s="237"/>
      <c r="T321" s="230"/>
      <c r="U321" s="237"/>
      <c r="V321" s="233"/>
      <c r="W321" s="237"/>
      <c r="X321" s="233"/>
      <c r="Y321" s="237"/>
      <c r="Z321" s="230"/>
      <c r="AA321" s="237"/>
      <c r="AB321" s="230"/>
      <c r="AC321" s="237"/>
      <c r="AD321" s="230"/>
      <c r="AE321" s="237"/>
      <c r="AF321" s="233"/>
      <c r="AG321" s="237"/>
      <c r="AH321" s="233"/>
      <c r="AI321" s="238"/>
      <c r="AJ321" s="238">
        <v>44900</v>
      </c>
      <c r="AK321" s="238">
        <f t="shared" si="24"/>
        <v>44900</v>
      </c>
    </row>
    <row r="322" spans="1:37" ht="15" customHeight="1">
      <c r="A322" s="281"/>
      <c r="B322" s="229"/>
      <c r="C322" s="280">
        <v>4210</v>
      </c>
      <c r="D322" s="228" t="s">
        <v>273</v>
      </c>
      <c r="E322" s="237">
        <v>30000</v>
      </c>
      <c r="F322" s="230"/>
      <c r="G322" s="237">
        <v>30000</v>
      </c>
      <c r="H322" s="230"/>
      <c r="I322" s="237">
        <v>30000</v>
      </c>
      <c r="J322" s="230"/>
      <c r="K322" s="237">
        <v>30000</v>
      </c>
      <c r="L322" s="233">
        <v>-5000</v>
      </c>
      <c r="M322" s="253">
        <v>25000</v>
      </c>
      <c r="N322" s="228"/>
      <c r="O322" s="237">
        <v>25000</v>
      </c>
      <c r="P322" s="230"/>
      <c r="Q322" s="237">
        <v>25000</v>
      </c>
      <c r="R322" s="233">
        <v>-1000</v>
      </c>
      <c r="S322" s="237">
        <v>24000</v>
      </c>
      <c r="T322" s="230"/>
      <c r="U322" s="237">
        <v>27900</v>
      </c>
      <c r="V322" s="233">
        <v>-9000</v>
      </c>
      <c r="W322" s="237">
        <v>18900</v>
      </c>
      <c r="X322" s="233"/>
      <c r="Y322" s="237">
        <v>18900</v>
      </c>
      <c r="Z322" s="230"/>
      <c r="AA322" s="237">
        <v>18900</v>
      </c>
      <c r="AB322" s="233">
        <v>20000</v>
      </c>
      <c r="AC322" s="237">
        <v>38900</v>
      </c>
      <c r="AD322" s="233">
        <v>-6000</v>
      </c>
      <c r="AE322" s="237">
        <f>AC322+AD322</f>
        <v>32900</v>
      </c>
      <c r="AF322" s="233"/>
      <c r="AG322" s="237">
        <f>AE322+AF322</f>
        <v>32900</v>
      </c>
      <c r="AH322" s="233">
        <v>-8211</v>
      </c>
      <c r="AI322" s="238">
        <v>18000</v>
      </c>
      <c r="AJ322" s="238"/>
      <c r="AK322" s="238">
        <f t="shared" si="24"/>
        <v>18000</v>
      </c>
    </row>
    <row r="323" spans="1:37" ht="15" customHeight="1">
      <c r="A323" s="281"/>
      <c r="B323" s="229"/>
      <c r="C323" s="280">
        <v>4260</v>
      </c>
      <c r="D323" s="228" t="s">
        <v>274</v>
      </c>
      <c r="E323" s="237">
        <v>5000</v>
      </c>
      <c r="F323" s="230"/>
      <c r="G323" s="237">
        <v>5000</v>
      </c>
      <c r="H323" s="230"/>
      <c r="I323" s="237">
        <v>5000</v>
      </c>
      <c r="J323" s="230"/>
      <c r="K323" s="237">
        <v>5000</v>
      </c>
      <c r="L323" s="230"/>
      <c r="M323" s="253">
        <v>5000</v>
      </c>
      <c r="N323" s="228"/>
      <c r="O323" s="237">
        <v>5000</v>
      </c>
      <c r="P323" s="230"/>
      <c r="Q323" s="237">
        <v>5000</v>
      </c>
      <c r="R323" s="233">
        <v>-1000</v>
      </c>
      <c r="S323" s="237">
        <v>4000</v>
      </c>
      <c r="T323" s="228"/>
      <c r="U323" s="237">
        <v>8000</v>
      </c>
      <c r="V323" s="233"/>
      <c r="W323" s="237">
        <v>8000</v>
      </c>
      <c r="X323" s="233"/>
      <c r="Y323" s="237">
        <v>8000</v>
      </c>
      <c r="Z323" s="230"/>
      <c r="AA323" s="237">
        <v>8000</v>
      </c>
      <c r="AB323" s="230"/>
      <c r="AC323" s="237">
        <v>8000</v>
      </c>
      <c r="AD323" s="230"/>
      <c r="AE323" s="237">
        <f>AC323+AD323</f>
        <v>8000</v>
      </c>
      <c r="AF323" s="233"/>
      <c r="AG323" s="237">
        <f>AE323+AF323</f>
        <v>8000</v>
      </c>
      <c r="AH323" s="233">
        <v>-2000</v>
      </c>
      <c r="AI323" s="238">
        <v>8000</v>
      </c>
      <c r="AJ323" s="238"/>
      <c r="AK323" s="238">
        <f t="shared" si="24"/>
        <v>8000</v>
      </c>
    </row>
    <row r="324" spans="1:37" ht="15" customHeight="1">
      <c r="A324" s="281"/>
      <c r="B324" s="229"/>
      <c r="C324" s="280">
        <v>4270</v>
      </c>
      <c r="D324" s="228" t="s">
        <v>275</v>
      </c>
      <c r="E324" s="237"/>
      <c r="F324" s="230"/>
      <c r="G324" s="237"/>
      <c r="H324" s="230"/>
      <c r="I324" s="237"/>
      <c r="J324" s="230"/>
      <c r="K324" s="237"/>
      <c r="L324" s="230"/>
      <c r="M324" s="253"/>
      <c r="N324" s="228"/>
      <c r="O324" s="237"/>
      <c r="P324" s="230"/>
      <c r="Q324" s="237"/>
      <c r="R324" s="233"/>
      <c r="S324" s="237"/>
      <c r="T324" s="230"/>
      <c r="U324" s="237"/>
      <c r="V324" s="233"/>
      <c r="W324" s="237"/>
      <c r="X324" s="233"/>
      <c r="Y324" s="237"/>
      <c r="Z324" s="230"/>
      <c r="AA324" s="237"/>
      <c r="AB324" s="230"/>
      <c r="AC324" s="237"/>
      <c r="AD324" s="230"/>
      <c r="AE324" s="237"/>
      <c r="AF324" s="233"/>
      <c r="AG324" s="237"/>
      <c r="AH324" s="233"/>
      <c r="AI324" s="238">
        <v>3000</v>
      </c>
      <c r="AJ324" s="238"/>
      <c r="AK324" s="238">
        <f t="shared" si="24"/>
        <v>3000</v>
      </c>
    </row>
    <row r="325" spans="1:37" ht="15" customHeight="1">
      <c r="A325" s="281"/>
      <c r="B325" s="229"/>
      <c r="C325" s="280">
        <v>4300</v>
      </c>
      <c r="D325" s="228" t="s">
        <v>257</v>
      </c>
      <c r="E325" s="237">
        <v>15000</v>
      </c>
      <c r="F325" s="230"/>
      <c r="G325" s="237">
        <v>15000</v>
      </c>
      <c r="H325" s="233">
        <v>2500</v>
      </c>
      <c r="I325" s="237">
        <v>17500</v>
      </c>
      <c r="J325" s="233">
        <v>1500</v>
      </c>
      <c r="K325" s="237">
        <v>19000</v>
      </c>
      <c r="L325" s="233">
        <v>5270</v>
      </c>
      <c r="M325" s="253">
        <v>24270</v>
      </c>
      <c r="N325" s="228"/>
      <c r="O325" s="237">
        <v>24270</v>
      </c>
      <c r="P325" s="230"/>
      <c r="Q325" s="237">
        <v>24270</v>
      </c>
      <c r="R325" s="233">
        <v>3000</v>
      </c>
      <c r="S325" s="237">
        <v>27270</v>
      </c>
      <c r="T325" s="230"/>
      <c r="U325" s="237">
        <v>33000</v>
      </c>
      <c r="V325" s="233">
        <v>-4000</v>
      </c>
      <c r="W325" s="237">
        <v>29000</v>
      </c>
      <c r="X325" s="233"/>
      <c r="Y325" s="237">
        <v>29000</v>
      </c>
      <c r="Z325" s="230"/>
      <c r="AA325" s="237">
        <v>29000</v>
      </c>
      <c r="AB325" s="233">
        <v>-1840</v>
      </c>
      <c r="AC325" s="237">
        <v>27160</v>
      </c>
      <c r="AD325" s="233">
        <v>1750</v>
      </c>
      <c r="AE325" s="237">
        <f>AC325+AD325</f>
        <v>28910</v>
      </c>
      <c r="AF325" s="233"/>
      <c r="AG325" s="237">
        <f>AE325+AF325</f>
        <v>28910</v>
      </c>
      <c r="AH325" s="233">
        <v>4645</v>
      </c>
      <c r="AI325" s="238">
        <v>82078</v>
      </c>
      <c r="AJ325" s="238">
        <v>-44900</v>
      </c>
      <c r="AK325" s="238">
        <f t="shared" si="24"/>
        <v>37178</v>
      </c>
    </row>
    <row r="326" spans="1:37" ht="15" customHeight="1">
      <c r="A326" s="281"/>
      <c r="B326" s="229"/>
      <c r="C326" s="280">
        <v>4350</v>
      </c>
      <c r="D326" s="228" t="s">
        <v>277</v>
      </c>
      <c r="E326" s="237"/>
      <c r="F326" s="230"/>
      <c r="G326" s="237"/>
      <c r="H326" s="233"/>
      <c r="I326" s="237"/>
      <c r="J326" s="233"/>
      <c r="K326" s="237"/>
      <c r="L326" s="233"/>
      <c r="M326" s="253"/>
      <c r="N326" s="228"/>
      <c r="O326" s="237"/>
      <c r="P326" s="230"/>
      <c r="Q326" s="237"/>
      <c r="R326" s="233"/>
      <c r="S326" s="237"/>
      <c r="T326" s="230"/>
      <c r="U326" s="237"/>
      <c r="V326" s="233"/>
      <c r="W326" s="237"/>
      <c r="X326" s="233"/>
      <c r="Y326" s="237"/>
      <c r="Z326" s="230"/>
      <c r="AA326" s="237"/>
      <c r="AB326" s="233"/>
      <c r="AC326" s="237"/>
      <c r="AD326" s="233"/>
      <c r="AE326" s="237"/>
      <c r="AF326" s="233"/>
      <c r="AG326" s="237"/>
      <c r="AH326" s="233"/>
      <c r="AI326" s="238">
        <v>5000</v>
      </c>
      <c r="AJ326" s="238"/>
      <c r="AK326" s="238">
        <f t="shared" si="24"/>
        <v>5000</v>
      </c>
    </row>
    <row r="327" spans="1:37" ht="15" customHeight="1">
      <c r="A327" s="281"/>
      <c r="B327" s="229"/>
      <c r="C327" s="280">
        <v>4410</v>
      </c>
      <c r="D327" s="228" t="s">
        <v>300</v>
      </c>
      <c r="E327" s="237">
        <v>6000</v>
      </c>
      <c r="F327" s="230"/>
      <c r="G327" s="237">
        <v>6000</v>
      </c>
      <c r="H327" s="233">
        <v>1878</v>
      </c>
      <c r="I327" s="237">
        <v>7878</v>
      </c>
      <c r="J327" s="230"/>
      <c r="K327" s="237">
        <v>7878</v>
      </c>
      <c r="L327" s="230"/>
      <c r="M327" s="253">
        <v>7878</v>
      </c>
      <c r="N327" s="228"/>
      <c r="O327" s="237">
        <v>7878</v>
      </c>
      <c r="P327" s="230"/>
      <c r="Q327" s="237">
        <v>7878</v>
      </c>
      <c r="R327" s="230">
        <v>505</v>
      </c>
      <c r="S327" s="237">
        <v>8383</v>
      </c>
      <c r="T327" s="230"/>
      <c r="U327" s="237">
        <v>8000</v>
      </c>
      <c r="V327" s="233"/>
      <c r="W327" s="237">
        <v>8000</v>
      </c>
      <c r="X327" s="233"/>
      <c r="Y327" s="237">
        <v>8000</v>
      </c>
      <c r="Z327" s="230"/>
      <c r="AA327" s="237">
        <v>8000</v>
      </c>
      <c r="AB327" s="230"/>
      <c r="AC327" s="237">
        <v>8000</v>
      </c>
      <c r="AD327" s="230"/>
      <c r="AE327" s="237">
        <f>AC327+AD327</f>
        <v>8000</v>
      </c>
      <c r="AF327" s="233"/>
      <c r="AG327" s="237">
        <f>AE327+AF327</f>
        <v>8000</v>
      </c>
      <c r="AH327" s="233">
        <v>1000</v>
      </c>
      <c r="AI327" s="238">
        <v>6500</v>
      </c>
      <c r="AJ327" s="238"/>
      <c r="AK327" s="238">
        <f t="shared" si="24"/>
        <v>6500</v>
      </c>
    </row>
    <row r="328" spans="1:37" ht="15" customHeight="1">
      <c r="A328" s="281"/>
      <c r="B328" s="229"/>
      <c r="C328" s="280">
        <v>4440</v>
      </c>
      <c r="D328" s="228" t="s">
        <v>280</v>
      </c>
      <c r="E328" s="264">
        <v>4000</v>
      </c>
      <c r="F328" s="230"/>
      <c r="G328" s="237">
        <v>4000</v>
      </c>
      <c r="H328" s="230"/>
      <c r="I328" s="237">
        <v>4000</v>
      </c>
      <c r="J328" s="230"/>
      <c r="K328" s="237">
        <v>4000</v>
      </c>
      <c r="L328" s="230"/>
      <c r="M328" s="306">
        <v>4000</v>
      </c>
      <c r="N328" s="339"/>
      <c r="O328" s="264">
        <v>4000</v>
      </c>
      <c r="P328" s="230"/>
      <c r="Q328" s="237">
        <v>4000</v>
      </c>
      <c r="R328" s="230"/>
      <c r="S328" s="237">
        <v>4000</v>
      </c>
      <c r="T328" s="230"/>
      <c r="U328" s="237">
        <v>4100</v>
      </c>
      <c r="V328" s="233"/>
      <c r="W328" s="237">
        <v>4100</v>
      </c>
      <c r="X328" s="233"/>
      <c r="Y328" s="237">
        <v>4100</v>
      </c>
      <c r="Z328" s="230"/>
      <c r="AA328" s="237">
        <v>4100</v>
      </c>
      <c r="AB328" s="230">
        <v>840</v>
      </c>
      <c r="AC328" s="237">
        <v>4940</v>
      </c>
      <c r="AD328" s="230"/>
      <c r="AE328" s="237">
        <f>AC328+AD328</f>
        <v>4940</v>
      </c>
      <c r="AF328" s="233"/>
      <c r="AG328" s="237">
        <f>AE328+AF328</f>
        <v>4940</v>
      </c>
      <c r="AH328" s="233"/>
      <c r="AI328" s="238">
        <v>5772</v>
      </c>
      <c r="AJ328" s="238"/>
      <c r="AK328" s="238">
        <f t="shared" si="24"/>
        <v>5772</v>
      </c>
    </row>
    <row r="329" spans="1:37" ht="15" customHeight="1">
      <c r="A329" s="281"/>
      <c r="B329" s="463" t="s">
        <v>430</v>
      </c>
      <c r="C329" s="277"/>
      <c r="D329" s="278"/>
      <c r="E329" s="242">
        <v>340000</v>
      </c>
      <c r="F329" s="241"/>
      <c r="G329" s="241">
        <v>340000</v>
      </c>
      <c r="H329" s="240">
        <v>0</v>
      </c>
      <c r="I329" s="242">
        <v>343500</v>
      </c>
      <c r="J329" s="241">
        <v>9500</v>
      </c>
      <c r="K329" s="241">
        <v>353000</v>
      </c>
      <c r="L329" s="278">
        <v>0</v>
      </c>
      <c r="M329" s="241">
        <v>353000</v>
      </c>
      <c r="N329" s="278"/>
      <c r="O329" s="242">
        <v>353000</v>
      </c>
      <c r="P329" s="240"/>
      <c r="Q329" s="242">
        <v>353000</v>
      </c>
      <c r="R329" s="241">
        <v>1500</v>
      </c>
      <c r="S329" s="242">
        <v>354500</v>
      </c>
      <c r="T329" s="241"/>
      <c r="U329" s="242">
        <v>370000</v>
      </c>
      <c r="V329" s="241">
        <v>-20000</v>
      </c>
      <c r="W329" s="242">
        <v>350000</v>
      </c>
      <c r="X329" s="242"/>
      <c r="Y329" s="242">
        <v>350000</v>
      </c>
      <c r="Z329" s="241"/>
      <c r="AA329" s="243">
        <v>350000</v>
      </c>
      <c r="AB329" s="243">
        <v>20000</v>
      </c>
      <c r="AC329" s="243">
        <v>370000</v>
      </c>
      <c r="AD329" s="243">
        <f>SUM(AD316:AD328)</f>
        <v>-1000</v>
      </c>
      <c r="AE329" s="243">
        <f>AC329+AD329</f>
        <v>369000</v>
      </c>
      <c r="AF329" s="243"/>
      <c r="AG329" s="243">
        <f>SUM(AG316:AG328)</f>
        <v>367304</v>
      </c>
      <c r="AH329" s="243">
        <f>SUM(AH316:AH328)</f>
        <v>359</v>
      </c>
      <c r="AI329" s="244">
        <f>SUM(AI316:AI328)</f>
        <v>512000</v>
      </c>
      <c r="AJ329" s="244">
        <f>SUM(AJ316:AJ328)</f>
        <v>0</v>
      </c>
      <c r="AK329" s="244">
        <f>SUM(AK316:AK328)</f>
        <v>512000</v>
      </c>
    </row>
    <row r="330" spans="1:37" ht="15" customHeight="1">
      <c r="A330" s="486" t="s">
        <v>158</v>
      </c>
      <c r="B330" s="467"/>
      <c r="C330" s="286"/>
      <c r="D330" s="231"/>
      <c r="E330" s="326"/>
      <c r="F330" s="233"/>
      <c r="G330" s="288"/>
      <c r="H330" s="230"/>
      <c r="I330" s="237"/>
      <c r="J330" s="233"/>
      <c r="K330" s="288"/>
      <c r="L330" s="230"/>
      <c r="M330" s="288"/>
      <c r="N330" s="230"/>
      <c r="O330" s="232"/>
      <c r="P330" s="230"/>
      <c r="Q330" s="232"/>
      <c r="R330" s="233"/>
      <c r="S330" s="232"/>
      <c r="T330" s="288"/>
      <c r="U330" s="232"/>
      <c r="V330" s="233"/>
      <c r="W330" s="237"/>
      <c r="X330" s="233"/>
      <c r="Y330" s="237"/>
      <c r="Z330" s="233"/>
      <c r="AA330" s="245"/>
      <c r="AB330" s="255"/>
      <c r="AC330" s="245"/>
      <c r="AD330" s="255"/>
      <c r="AE330" s="245"/>
      <c r="AF330" s="255"/>
      <c r="AG330" s="245"/>
      <c r="AH330" s="255"/>
      <c r="AI330" s="246">
        <f>AI329+AI315+AI311+AI308+AI292</f>
        <v>4972600</v>
      </c>
      <c r="AJ330" s="246">
        <f>AJ329+AJ315+AJ311+AJ308+AJ292</f>
        <v>-3010</v>
      </c>
      <c r="AK330" s="246">
        <f>AK329+AK315+AK311+AK308+AK292</f>
        <v>4969590</v>
      </c>
    </row>
    <row r="331" spans="1:37" ht="15" customHeight="1">
      <c r="A331" s="406">
        <v>853</v>
      </c>
      <c r="B331" s="403">
        <v>85311</v>
      </c>
      <c r="C331" s="344">
        <v>2580</v>
      </c>
      <c r="D331" s="309" t="s">
        <v>431</v>
      </c>
      <c r="E331" s="326"/>
      <c r="F331" s="233"/>
      <c r="G331" s="288"/>
      <c r="H331" s="230"/>
      <c r="I331" s="237"/>
      <c r="J331" s="233"/>
      <c r="K331" s="288"/>
      <c r="L331" s="230"/>
      <c r="M331" s="288"/>
      <c r="N331" s="230"/>
      <c r="O331" s="232"/>
      <c r="P331" s="230"/>
      <c r="Q331" s="232"/>
      <c r="R331" s="233"/>
      <c r="S331" s="232"/>
      <c r="T331" s="288"/>
      <c r="U331" s="232"/>
      <c r="V331" s="233"/>
      <c r="W331" s="237"/>
      <c r="X331" s="233"/>
      <c r="Y331" s="237"/>
      <c r="Z331" s="233"/>
      <c r="AA331" s="245"/>
      <c r="AB331" s="255"/>
      <c r="AC331" s="245"/>
      <c r="AD331" s="255"/>
      <c r="AE331" s="245"/>
      <c r="AF331" s="255"/>
      <c r="AG331" s="245"/>
      <c r="AH331" s="255"/>
      <c r="AI331" s="256">
        <v>73800</v>
      </c>
      <c r="AJ331" s="256">
        <v>-73800</v>
      </c>
      <c r="AK331" s="256">
        <f>AI331+AJ331</f>
        <v>0</v>
      </c>
    </row>
    <row r="332" spans="1:37" ht="15" customHeight="1">
      <c r="A332" s="262" t="s">
        <v>161</v>
      </c>
      <c r="B332" s="263" t="s">
        <v>432</v>
      </c>
      <c r="C332" s="258"/>
      <c r="D332" s="313" t="s">
        <v>433</v>
      </c>
      <c r="E332" s="326"/>
      <c r="F332" s="233"/>
      <c r="G332" s="288"/>
      <c r="H332" s="230"/>
      <c r="I332" s="237"/>
      <c r="J332" s="233"/>
      <c r="K332" s="288"/>
      <c r="L332" s="230"/>
      <c r="M332" s="288"/>
      <c r="N332" s="230"/>
      <c r="O332" s="232"/>
      <c r="P332" s="230"/>
      <c r="Q332" s="232"/>
      <c r="R332" s="233"/>
      <c r="S332" s="232"/>
      <c r="T332" s="288"/>
      <c r="U332" s="232"/>
      <c r="V332" s="233"/>
      <c r="W332" s="237"/>
      <c r="X332" s="233"/>
      <c r="Y332" s="237"/>
      <c r="Z332" s="233"/>
      <c r="AA332" s="245"/>
      <c r="AB332" s="255"/>
      <c r="AC332" s="245"/>
      <c r="AD332" s="255"/>
      <c r="AE332" s="245"/>
      <c r="AF332" s="255"/>
      <c r="AG332" s="245"/>
      <c r="AH332" s="255"/>
      <c r="AI332" s="346"/>
      <c r="AJ332" s="346"/>
      <c r="AK332" s="346"/>
    </row>
    <row r="333" spans="1:37" ht="15" customHeight="1">
      <c r="A333" s="262" t="s">
        <v>434</v>
      </c>
      <c r="B333" s="265" t="s">
        <v>435</v>
      </c>
      <c r="C333" s="409"/>
      <c r="D333" s="342"/>
      <c r="E333" s="326"/>
      <c r="F333" s="233"/>
      <c r="G333" s="288"/>
      <c r="H333" s="230"/>
      <c r="I333" s="237"/>
      <c r="J333" s="233"/>
      <c r="K333" s="288"/>
      <c r="L333" s="230"/>
      <c r="M333" s="288"/>
      <c r="N333" s="230"/>
      <c r="O333" s="232"/>
      <c r="P333" s="230"/>
      <c r="Q333" s="232"/>
      <c r="R333" s="233"/>
      <c r="S333" s="232"/>
      <c r="T333" s="288"/>
      <c r="U333" s="232"/>
      <c r="V333" s="233"/>
      <c r="W333" s="237"/>
      <c r="X333" s="233"/>
      <c r="Y333" s="237"/>
      <c r="Z333" s="233"/>
      <c r="AA333" s="245"/>
      <c r="AB333" s="255"/>
      <c r="AC333" s="245"/>
      <c r="AD333" s="255"/>
      <c r="AE333" s="245"/>
      <c r="AF333" s="255"/>
      <c r="AG333" s="245"/>
      <c r="AH333" s="255"/>
      <c r="AI333" s="270"/>
      <c r="AJ333" s="270"/>
      <c r="AK333" s="270"/>
    </row>
    <row r="334" spans="1:37" ht="15" customHeight="1">
      <c r="A334" s="281" t="s">
        <v>436</v>
      </c>
      <c r="B334" s="463" t="s">
        <v>437</v>
      </c>
      <c r="C334" s="227"/>
      <c r="D334" s="228"/>
      <c r="E334" s="326"/>
      <c r="F334" s="233"/>
      <c r="G334" s="288"/>
      <c r="H334" s="230"/>
      <c r="I334" s="237"/>
      <c r="J334" s="233"/>
      <c r="K334" s="288"/>
      <c r="L334" s="230"/>
      <c r="M334" s="288"/>
      <c r="N334" s="230"/>
      <c r="O334" s="232"/>
      <c r="P334" s="230"/>
      <c r="Q334" s="232"/>
      <c r="R334" s="233"/>
      <c r="S334" s="232"/>
      <c r="T334" s="288"/>
      <c r="U334" s="232"/>
      <c r="V334" s="233"/>
      <c r="W334" s="237"/>
      <c r="X334" s="233"/>
      <c r="Y334" s="237"/>
      <c r="Z334" s="233"/>
      <c r="AA334" s="245"/>
      <c r="AB334" s="255"/>
      <c r="AC334" s="245"/>
      <c r="AD334" s="255"/>
      <c r="AE334" s="245"/>
      <c r="AF334" s="255"/>
      <c r="AG334" s="245"/>
      <c r="AH334" s="255"/>
      <c r="AI334" s="284">
        <f>AI331</f>
        <v>73800</v>
      </c>
      <c r="AJ334" s="284">
        <f>AJ331</f>
        <v>-73800</v>
      </c>
      <c r="AK334" s="284">
        <f>AK331</f>
        <v>0</v>
      </c>
    </row>
    <row r="335" spans="1:37" ht="15" customHeight="1">
      <c r="A335" s="281"/>
      <c r="B335" s="459">
        <v>85321</v>
      </c>
      <c r="C335" s="286">
        <v>4010</v>
      </c>
      <c r="D335" s="231" t="s">
        <v>266</v>
      </c>
      <c r="E335" s="462">
        <v>0</v>
      </c>
      <c r="F335" s="233">
        <v>29482</v>
      </c>
      <c r="G335" s="232">
        <v>29482</v>
      </c>
      <c r="H335" s="230"/>
      <c r="I335" s="237">
        <v>29482</v>
      </c>
      <c r="J335" s="230"/>
      <c r="K335" s="232">
        <v>29482</v>
      </c>
      <c r="L335" s="233">
        <v>-17806</v>
      </c>
      <c r="M335" s="232">
        <v>11676</v>
      </c>
      <c r="N335" s="230"/>
      <c r="O335" s="232">
        <v>11676</v>
      </c>
      <c r="P335" s="230"/>
      <c r="Q335" s="232">
        <v>11676</v>
      </c>
      <c r="R335" s="230"/>
      <c r="S335" s="232">
        <v>11676</v>
      </c>
      <c r="T335" s="307"/>
      <c r="U335" s="232">
        <v>65000</v>
      </c>
      <c r="V335" s="233">
        <v>-6000</v>
      </c>
      <c r="W335" s="237">
        <v>59000</v>
      </c>
      <c r="X335" s="233"/>
      <c r="Y335" s="237">
        <v>59000</v>
      </c>
      <c r="Z335" s="230"/>
      <c r="AA335" s="232">
        <v>59000</v>
      </c>
      <c r="AB335" s="230"/>
      <c r="AC335" s="232">
        <v>59000</v>
      </c>
      <c r="AD335" s="233">
        <v>11000</v>
      </c>
      <c r="AE335" s="232">
        <f>AC335+AD335</f>
        <v>70000</v>
      </c>
      <c r="AF335" s="233"/>
      <c r="AG335" s="232">
        <f>AE335+AF335</f>
        <v>70000</v>
      </c>
      <c r="AH335" s="233">
        <v>-1054</v>
      </c>
      <c r="AI335" s="234">
        <v>102220</v>
      </c>
      <c r="AJ335" s="288"/>
      <c r="AK335" s="256">
        <f aca="true" t="shared" si="25" ref="AK335:AK346">AI335+AJ335</f>
        <v>102220</v>
      </c>
    </row>
    <row r="336" spans="1:37" ht="15" customHeight="1">
      <c r="A336" s="281"/>
      <c r="B336" s="229" t="s">
        <v>438</v>
      </c>
      <c r="C336" s="227">
        <v>4040</v>
      </c>
      <c r="D336" s="228" t="s">
        <v>268</v>
      </c>
      <c r="E336" s="229">
        <v>0</v>
      </c>
      <c r="F336" s="233">
        <v>35000</v>
      </c>
      <c r="G336" s="237">
        <v>35000</v>
      </c>
      <c r="H336" s="230"/>
      <c r="I336" s="237">
        <v>35000</v>
      </c>
      <c r="J336" s="233">
        <v>7700</v>
      </c>
      <c r="K336" s="237">
        <v>42700</v>
      </c>
      <c r="L336" s="233">
        <v>3000</v>
      </c>
      <c r="M336" s="237">
        <v>45700</v>
      </c>
      <c r="N336" s="230"/>
      <c r="O336" s="237">
        <v>45700</v>
      </c>
      <c r="P336" s="230"/>
      <c r="Q336" s="237">
        <v>45700</v>
      </c>
      <c r="R336" s="230"/>
      <c r="S336" s="237">
        <v>45700</v>
      </c>
      <c r="T336" s="230"/>
      <c r="U336" s="237">
        <v>3550</v>
      </c>
      <c r="V336" s="233">
        <v>248</v>
      </c>
      <c r="W336" s="237">
        <v>3798</v>
      </c>
      <c r="X336" s="233"/>
      <c r="Y336" s="237">
        <v>3798</v>
      </c>
      <c r="Z336" s="230"/>
      <c r="AA336" s="237">
        <v>3798</v>
      </c>
      <c r="AB336" s="230"/>
      <c r="AC336" s="237">
        <v>3798</v>
      </c>
      <c r="AD336" s="230"/>
      <c r="AE336" s="237">
        <f>AC336+AD336</f>
        <v>3798</v>
      </c>
      <c r="AF336" s="233"/>
      <c r="AG336" s="237">
        <f>AE336+AF336</f>
        <v>3798</v>
      </c>
      <c r="AH336" s="233"/>
      <c r="AI336" s="238">
        <v>7944</v>
      </c>
      <c r="AJ336" s="253"/>
      <c r="AK336" s="260">
        <f t="shared" si="25"/>
        <v>7944</v>
      </c>
    </row>
    <row r="337" spans="1:37" ht="15" customHeight="1">
      <c r="A337" s="281"/>
      <c r="B337" s="229" t="s">
        <v>439</v>
      </c>
      <c r="C337" s="227">
        <v>4110</v>
      </c>
      <c r="D337" s="228" t="s">
        <v>270</v>
      </c>
      <c r="E337" s="338">
        <v>0</v>
      </c>
      <c r="F337" s="340">
        <v>6258</v>
      </c>
      <c r="G337" s="264">
        <v>6258</v>
      </c>
      <c r="H337" s="335"/>
      <c r="I337" s="264">
        <v>6258</v>
      </c>
      <c r="J337" s="340">
        <v>1430</v>
      </c>
      <c r="K337" s="264">
        <v>7688</v>
      </c>
      <c r="L337" s="335">
        <v>312</v>
      </c>
      <c r="M337" s="264">
        <v>8000</v>
      </c>
      <c r="N337" s="335"/>
      <c r="O337" s="264">
        <v>8000</v>
      </c>
      <c r="P337" s="335"/>
      <c r="Q337" s="264">
        <v>8000</v>
      </c>
      <c r="R337" s="335"/>
      <c r="S337" s="264">
        <v>8000</v>
      </c>
      <c r="T337" s="335"/>
      <c r="U337" s="237">
        <v>11500</v>
      </c>
      <c r="V337" s="233">
        <v>-700</v>
      </c>
      <c r="W337" s="237">
        <v>10800</v>
      </c>
      <c r="X337" s="233"/>
      <c r="Y337" s="237">
        <v>10800</v>
      </c>
      <c r="Z337" s="230"/>
      <c r="AA337" s="237">
        <v>10800</v>
      </c>
      <c r="AB337" s="230"/>
      <c r="AC337" s="237">
        <v>10800</v>
      </c>
      <c r="AD337" s="230"/>
      <c r="AE337" s="237">
        <f>AC337+AD337</f>
        <v>10800</v>
      </c>
      <c r="AF337" s="233"/>
      <c r="AG337" s="237">
        <f>AE337+AF337</f>
        <v>10800</v>
      </c>
      <c r="AH337" s="233">
        <v>901</v>
      </c>
      <c r="AI337" s="238">
        <v>19532</v>
      </c>
      <c r="AJ337" s="253"/>
      <c r="AK337" s="260">
        <f t="shared" si="25"/>
        <v>19532</v>
      </c>
    </row>
    <row r="338" spans="1:37" ht="15" customHeight="1">
      <c r="A338" s="281"/>
      <c r="B338" s="280"/>
      <c r="C338" s="227">
        <v>4120</v>
      </c>
      <c r="D338" s="228" t="s">
        <v>271</v>
      </c>
      <c r="E338" s="462">
        <v>0</v>
      </c>
      <c r="F338" s="327">
        <v>860</v>
      </c>
      <c r="G338" s="232">
        <v>860</v>
      </c>
      <c r="H338" s="327"/>
      <c r="I338" s="232">
        <v>860</v>
      </c>
      <c r="J338" s="327">
        <v>196</v>
      </c>
      <c r="K338" s="232">
        <v>1056</v>
      </c>
      <c r="L338" s="327">
        <v>64</v>
      </c>
      <c r="M338" s="232">
        <v>1120</v>
      </c>
      <c r="N338" s="327"/>
      <c r="O338" s="232">
        <v>1120</v>
      </c>
      <c r="P338" s="327"/>
      <c r="Q338" s="232">
        <v>1120</v>
      </c>
      <c r="R338" s="327"/>
      <c r="S338" s="232">
        <v>1120</v>
      </c>
      <c r="T338" s="327"/>
      <c r="U338" s="237">
        <v>1450</v>
      </c>
      <c r="V338" s="233"/>
      <c r="W338" s="237">
        <v>1450</v>
      </c>
      <c r="X338" s="233"/>
      <c r="Y338" s="237">
        <v>1450</v>
      </c>
      <c r="Z338" s="230"/>
      <c r="AA338" s="237">
        <v>1450</v>
      </c>
      <c r="AB338" s="230"/>
      <c r="AC338" s="237">
        <v>1450</v>
      </c>
      <c r="AD338" s="230"/>
      <c r="AE338" s="237">
        <f>AC338+AD338</f>
        <v>1450</v>
      </c>
      <c r="AF338" s="233"/>
      <c r="AG338" s="237">
        <f>AE338+AF338</f>
        <v>1450</v>
      </c>
      <c r="AH338" s="233">
        <v>153</v>
      </c>
      <c r="AI338" s="238">
        <v>2700</v>
      </c>
      <c r="AJ338" s="253"/>
      <c r="AK338" s="260">
        <f t="shared" si="25"/>
        <v>2700</v>
      </c>
    </row>
    <row r="339" spans="1:37" ht="15" customHeight="1">
      <c r="A339" s="281"/>
      <c r="B339" s="280"/>
      <c r="C339" s="227">
        <v>4170</v>
      </c>
      <c r="D339" s="228" t="s">
        <v>272</v>
      </c>
      <c r="E339" s="229"/>
      <c r="F339" s="230"/>
      <c r="G339" s="237"/>
      <c r="H339" s="230"/>
      <c r="I339" s="237"/>
      <c r="J339" s="230"/>
      <c r="K339" s="237"/>
      <c r="L339" s="230"/>
      <c r="M339" s="237"/>
      <c r="N339" s="230"/>
      <c r="O339" s="237"/>
      <c r="P339" s="230"/>
      <c r="Q339" s="237"/>
      <c r="R339" s="230"/>
      <c r="S339" s="237"/>
      <c r="T339" s="230"/>
      <c r="U339" s="237"/>
      <c r="V339" s="233"/>
      <c r="W339" s="237"/>
      <c r="X339" s="233"/>
      <c r="Y339" s="237"/>
      <c r="Z339" s="230"/>
      <c r="AA339" s="237"/>
      <c r="AB339" s="230"/>
      <c r="AC339" s="237"/>
      <c r="AD339" s="230"/>
      <c r="AE339" s="237"/>
      <c r="AF339" s="233"/>
      <c r="AG339" s="237"/>
      <c r="AH339" s="233"/>
      <c r="AI339" s="238"/>
      <c r="AJ339" s="253">
        <v>70000</v>
      </c>
      <c r="AK339" s="260">
        <f t="shared" si="25"/>
        <v>70000</v>
      </c>
    </row>
    <row r="340" spans="1:37" ht="15" customHeight="1">
      <c r="A340" s="360"/>
      <c r="B340" s="469"/>
      <c r="C340" s="470">
        <v>4210</v>
      </c>
      <c r="D340" s="432" t="s">
        <v>273</v>
      </c>
      <c r="E340" s="469">
        <v>0</v>
      </c>
      <c r="F340" s="370">
        <v>17069</v>
      </c>
      <c r="G340" s="371">
        <v>17069</v>
      </c>
      <c r="H340" s="373"/>
      <c r="I340" s="371">
        <v>17069</v>
      </c>
      <c r="J340" s="370">
        <v>2374</v>
      </c>
      <c r="K340" s="371">
        <v>19443</v>
      </c>
      <c r="L340" s="373">
        <v>-443</v>
      </c>
      <c r="M340" s="371">
        <v>19000</v>
      </c>
      <c r="N340" s="373"/>
      <c r="O340" s="371">
        <v>19000</v>
      </c>
      <c r="P340" s="370">
        <v>5000</v>
      </c>
      <c r="Q340" s="371">
        <v>24000</v>
      </c>
      <c r="R340" s="370">
        <v>7000</v>
      </c>
      <c r="S340" s="371">
        <v>31000</v>
      </c>
      <c r="T340" s="487">
        <v>4300</v>
      </c>
      <c r="U340" s="371">
        <v>10000</v>
      </c>
      <c r="V340" s="370">
        <v>5000</v>
      </c>
      <c r="W340" s="371">
        <v>15000</v>
      </c>
      <c r="X340" s="370"/>
      <c r="Y340" s="371">
        <v>15000</v>
      </c>
      <c r="Z340" s="373"/>
      <c r="AA340" s="371">
        <v>15000</v>
      </c>
      <c r="AB340" s="370">
        <v>42000</v>
      </c>
      <c r="AC340" s="371">
        <v>57000</v>
      </c>
      <c r="AD340" s="375" t="s">
        <v>440</v>
      </c>
      <c r="AE340" s="371">
        <v>52000</v>
      </c>
      <c r="AF340" s="375"/>
      <c r="AG340" s="371">
        <v>52000</v>
      </c>
      <c r="AH340" s="375"/>
      <c r="AI340" s="238">
        <v>20000</v>
      </c>
      <c r="AJ340" s="253">
        <v>-10000</v>
      </c>
      <c r="AK340" s="260">
        <f t="shared" si="25"/>
        <v>10000</v>
      </c>
    </row>
    <row r="341" spans="1:37" ht="15" customHeight="1">
      <c r="A341" s="360"/>
      <c r="B341" s="469"/>
      <c r="C341" s="470">
        <v>4260</v>
      </c>
      <c r="D341" s="432" t="s">
        <v>274</v>
      </c>
      <c r="E341" s="469"/>
      <c r="F341" s="370"/>
      <c r="G341" s="371"/>
      <c r="H341" s="373"/>
      <c r="I341" s="371"/>
      <c r="J341" s="370"/>
      <c r="K341" s="371"/>
      <c r="L341" s="373"/>
      <c r="M341" s="371"/>
      <c r="N341" s="373"/>
      <c r="O341" s="371"/>
      <c r="P341" s="370"/>
      <c r="Q341" s="371"/>
      <c r="R341" s="370"/>
      <c r="S341" s="371"/>
      <c r="T341" s="487"/>
      <c r="U341" s="371"/>
      <c r="V341" s="370"/>
      <c r="W341" s="371"/>
      <c r="X341" s="370"/>
      <c r="Y341" s="371"/>
      <c r="Z341" s="373"/>
      <c r="AA341" s="371"/>
      <c r="AB341" s="370"/>
      <c r="AC341" s="371"/>
      <c r="AD341" s="375"/>
      <c r="AE341" s="371"/>
      <c r="AF341" s="375"/>
      <c r="AG341" s="371"/>
      <c r="AH341" s="375"/>
      <c r="AI341" s="238">
        <v>18000</v>
      </c>
      <c r="AJ341" s="253"/>
      <c r="AK341" s="260">
        <f t="shared" si="25"/>
        <v>18000</v>
      </c>
    </row>
    <row r="342" spans="1:37" ht="15" customHeight="1">
      <c r="A342" s="360"/>
      <c r="B342" s="469"/>
      <c r="C342" s="470">
        <v>4270</v>
      </c>
      <c r="D342" s="432" t="s">
        <v>275</v>
      </c>
      <c r="E342" s="469"/>
      <c r="F342" s="370"/>
      <c r="G342" s="371"/>
      <c r="H342" s="373"/>
      <c r="I342" s="371"/>
      <c r="J342" s="370"/>
      <c r="K342" s="371"/>
      <c r="L342" s="373"/>
      <c r="M342" s="371"/>
      <c r="N342" s="373"/>
      <c r="O342" s="371"/>
      <c r="P342" s="370"/>
      <c r="Q342" s="371"/>
      <c r="R342" s="370"/>
      <c r="S342" s="371"/>
      <c r="T342" s="487"/>
      <c r="U342" s="371"/>
      <c r="V342" s="370"/>
      <c r="W342" s="371"/>
      <c r="X342" s="370"/>
      <c r="Y342" s="371"/>
      <c r="Z342" s="373"/>
      <c r="AA342" s="371"/>
      <c r="AB342" s="370"/>
      <c r="AC342" s="371"/>
      <c r="AD342" s="375"/>
      <c r="AE342" s="371"/>
      <c r="AF342" s="375"/>
      <c r="AG342" s="371"/>
      <c r="AH342" s="375"/>
      <c r="AI342" s="238">
        <v>8000</v>
      </c>
      <c r="AJ342" s="253">
        <v>-4000</v>
      </c>
      <c r="AK342" s="260">
        <f t="shared" si="25"/>
        <v>4000</v>
      </c>
    </row>
    <row r="343" spans="1:37" ht="15" customHeight="1">
      <c r="A343" s="281"/>
      <c r="B343" s="280"/>
      <c r="C343" s="227">
        <v>4300</v>
      </c>
      <c r="D343" s="228" t="s">
        <v>257</v>
      </c>
      <c r="E343" s="229">
        <v>0</v>
      </c>
      <c r="F343" s="233">
        <v>12000</v>
      </c>
      <c r="G343" s="237">
        <v>12000</v>
      </c>
      <c r="H343" s="230"/>
      <c r="I343" s="237">
        <v>12000</v>
      </c>
      <c r="J343" s="233">
        <v>3000</v>
      </c>
      <c r="K343" s="237">
        <v>15000</v>
      </c>
      <c r="L343" s="233">
        <v>14873</v>
      </c>
      <c r="M343" s="237">
        <v>29873</v>
      </c>
      <c r="N343" s="230"/>
      <c r="O343" s="237">
        <v>29873</v>
      </c>
      <c r="P343" s="230"/>
      <c r="Q343" s="237">
        <v>29873</v>
      </c>
      <c r="R343" s="230">
        <v>450</v>
      </c>
      <c r="S343" s="237">
        <v>30323</v>
      </c>
      <c r="T343" s="230"/>
      <c r="U343" s="237">
        <v>28450</v>
      </c>
      <c r="V343" s="233">
        <v>-1688</v>
      </c>
      <c r="W343" s="237">
        <v>26762</v>
      </c>
      <c r="X343" s="233"/>
      <c r="Y343" s="237">
        <v>26762</v>
      </c>
      <c r="Z343" s="230"/>
      <c r="AA343" s="237">
        <v>26762</v>
      </c>
      <c r="AB343" s="233">
        <v>40490</v>
      </c>
      <c r="AC343" s="237">
        <v>67252</v>
      </c>
      <c r="AD343" s="233">
        <v>-8000</v>
      </c>
      <c r="AE343" s="237">
        <f>AC343+AD343</f>
        <v>59252</v>
      </c>
      <c r="AF343" s="233"/>
      <c r="AG343" s="237">
        <f>AE343+AF343</f>
        <v>59252</v>
      </c>
      <c r="AH343" s="233">
        <v>10000</v>
      </c>
      <c r="AI343" s="238">
        <v>103975</v>
      </c>
      <c r="AJ343" s="253">
        <v>-52000</v>
      </c>
      <c r="AK343" s="260">
        <f t="shared" si="25"/>
        <v>51975</v>
      </c>
    </row>
    <row r="344" spans="1:37" ht="15" customHeight="1">
      <c r="A344" s="281"/>
      <c r="B344" s="280"/>
      <c r="C344" s="227">
        <v>4350</v>
      </c>
      <c r="D344" s="228" t="s">
        <v>277</v>
      </c>
      <c r="E344" s="229"/>
      <c r="F344" s="233"/>
      <c r="G344" s="237"/>
      <c r="H344" s="230"/>
      <c r="I344" s="237"/>
      <c r="J344" s="233"/>
      <c r="K344" s="237"/>
      <c r="L344" s="233"/>
      <c r="M344" s="237"/>
      <c r="N344" s="230"/>
      <c r="O344" s="237"/>
      <c r="P344" s="230"/>
      <c r="Q344" s="237"/>
      <c r="R344" s="230"/>
      <c r="S344" s="237"/>
      <c r="T344" s="230"/>
      <c r="U344" s="237"/>
      <c r="V344" s="233"/>
      <c r="W344" s="237"/>
      <c r="X344" s="233"/>
      <c r="Y344" s="237"/>
      <c r="Z344" s="230"/>
      <c r="AA344" s="237"/>
      <c r="AB344" s="233"/>
      <c r="AC344" s="237"/>
      <c r="AD344" s="233"/>
      <c r="AE344" s="237"/>
      <c r="AF344" s="233"/>
      <c r="AG344" s="237"/>
      <c r="AH344" s="233"/>
      <c r="AI344" s="238">
        <v>5000</v>
      </c>
      <c r="AJ344" s="253">
        <v>-4000</v>
      </c>
      <c r="AK344" s="260">
        <f t="shared" si="25"/>
        <v>1000</v>
      </c>
    </row>
    <row r="345" spans="1:37" ht="15" customHeight="1">
      <c r="A345" s="281"/>
      <c r="B345" s="229"/>
      <c r="C345" s="227">
        <v>4410</v>
      </c>
      <c r="D345" s="228" t="s">
        <v>300</v>
      </c>
      <c r="E345" s="236">
        <v>0</v>
      </c>
      <c r="F345" s="233">
        <v>2000</v>
      </c>
      <c r="G345" s="237">
        <v>2000</v>
      </c>
      <c r="H345" s="230"/>
      <c r="I345" s="237">
        <v>2000</v>
      </c>
      <c r="J345" s="230"/>
      <c r="K345" s="237">
        <v>2000</v>
      </c>
      <c r="L345" s="230"/>
      <c r="M345" s="237">
        <v>2000</v>
      </c>
      <c r="N345" s="230"/>
      <c r="O345" s="237">
        <v>2000</v>
      </c>
      <c r="P345" s="230"/>
      <c r="Q345" s="237">
        <v>2000</v>
      </c>
      <c r="R345" s="230">
        <v>-450</v>
      </c>
      <c r="S345" s="237">
        <v>1550</v>
      </c>
      <c r="T345" s="230"/>
      <c r="U345" s="237">
        <v>3000</v>
      </c>
      <c r="V345" s="233">
        <v>-1300</v>
      </c>
      <c r="W345" s="237">
        <v>1700</v>
      </c>
      <c r="X345" s="233"/>
      <c r="Y345" s="237">
        <v>1700</v>
      </c>
      <c r="Z345" s="230"/>
      <c r="AA345" s="237">
        <v>1700</v>
      </c>
      <c r="AB345" s="230"/>
      <c r="AC345" s="237">
        <v>1700</v>
      </c>
      <c r="AD345" s="230"/>
      <c r="AE345" s="237">
        <f>AC345+AD345</f>
        <v>1700</v>
      </c>
      <c r="AF345" s="233"/>
      <c r="AG345" s="237">
        <f>AE345+AF345</f>
        <v>1700</v>
      </c>
      <c r="AH345" s="233"/>
      <c r="AI345" s="238">
        <v>2000</v>
      </c>
      <c r="AJ345" s="253"/>
      <c r="AK345" s="260">
        <f t="shared" si="25"/>
        <v>2000</v>
      </c>
    </row>
    <row r="346" spans="1:37" ht="15" customHeight="1">
      <c r="A346" s="281"/>
      <c r="B346" s="229"/>
      <c r="C346" s="227">
        <v>4440</v>
      </c>
      <c r="D346" s="228" t="s">
        <v>280</v>
      </c>
      <c r="E346" s="229">
        <v>0</v>
      </c>
      <c r="F346" s="230">
        <v>931</v>
      </c>
      <c r="G346" s="237">
        <v>931</v>
      </c>
      <c r="H346" s="230"/>
      <c r="I346" s="237">
        <v>931</v>
      </c>
      <c r="J346" s="230">
        <v>300</v>
      </c>
      <c r="K346" s="237">
        <v>1231</v>
      </c>
      <c r="L346" s="230"/>
      <c r="M346" s="237">
        <v>1231</v>
      </c>
      <c r="N346" s="230"/>
      <c r="O346" s="237">
        <v>1231</v>
      </c>
      <c r="P346" s="230"/>
      <c r="Q346" s="237">
        <v>1231</v>
      </c>
      <c r="R346" s="230"/>
      <c r="S346" s="237">
        <v>1231</v>
      </c>
      <c r="T346" s="230"/>
      <c r="U346" s="264">
        <v>2000</v>
      </c>
      <c r="V346" s="233">
        <v>-460</v>
      </c>
      <c r="W346" s="237">
        <v>1540</v>
      </c>
      <c r="X346" s="233"/>
      <c r="Y346" s="237">
        <v>1540</v>
      </c>
      <c r="Z346" s="230"/>
      <c r="AA346" s="264">
        <v>1540</v>
      </c>
      <c r="AB346" s="230">
        <v>110</v>
      </c>
      <c r="AC346" s="237">
        <v>1650</v>
      </c>
      <c r="AD346" s="230"/>
      <c r="AE346" s="237">
        <f>AC346+AD346</f>
        <v>1650</v>
      </c>
      <c r="AF346" s="233"/>
      <c r="AG346" s="237">
        <f>AE346+AF346</f>
        <v>1650</v>
      </c>
      <c r="AH346" s="233"/>
      <c r="AI346" s="238">
        <v>3129</v>
      </c>
      <c r="AJ346" s="253"/>
      <c r="AK346" s="267">
        <f t="shared" si="25"/>
        <v>3129</v>
      </c>
    </row>
    <row r="347" spans="1:37" ht="15" customHeight="1">
      <c r="A347" s="281"/>
      <c r="B347" s="283" t="s">
        <v>441</v>
      </c>
      <c r="C347" s="277"/>
      <c r="D347" s="278"/>
      <c r="E347" s="288">
        <v>33000</v>
      </c>
      <c r="F347" s="232">
        <v>103600</v>
      </c>
      <c r="G347" s="288">
        <v>103600</v>
      </c>
      <c r="H347" s="307"/>
      <c r="I347" s="232">
        <v>103600</v>
      </c>
      <c r="J347" s="288">
        <v>15000</v>
      </c>
      <c r="K347" s="232">
        <v>118600</v>
      </c>
      <c r="L347" s="288">
        <v>0</v>
      </c>
      <c r="M347" s="288">
        <v>118600</v>
      </c>
      <c r="N347" s="231"/>
      <c r="O347" s="232">
        <v>118600</v>
      </c>
      <c r="P347" s="288">
        <v>5000</v>
      </c>
      <c r="Q347" s="232">
        <v>123600</v>
      </c>
      <c r="R347" s="288">
        <v>7000</v>
      </c>
      <c r="S347" s="232">
        <v>130600</v>
      </c>
      <c r="T347" s="232">
        <v>4300</v>
      </c>
      <c r="U347" s="237">
        <v>124950</v>
      </c>
      <c r="V347" s="288">
        <v>-4900</v>
      </c>
      <c r="W347" s="232">
        <v>120050</v>
      </c>
      <c r="X347" s="232"/>
      <c r="Y347" s="232">
        <v>120050</v>
      </c>
      <c r="Z347" s="242"/>
      <c r="AA347" s="243">
        <v>120050</v>
      </c>
      <c r="AB347" s="243">
        <v>82600</v>
      </c>
      <c r="AC347" s="243">
        <v>202650</v>
      </c>
      <c r="AD347" s="243">
        <v>5000</v>
      </c>
      <c r="AE347" s="243">
        <f>AC347+AD347</f>
        <v>207650</v>
      </c>
      <c r="AF347" s="243"/>
      <c r="AG347" s="243">
        <f>SUM(AG335:AG346)</f>
        <v>200650</v>
      </c>
      <c r="AH347" s="243">
        <f>SUM(AH335:AH346)</f>
        <v>10000</v>
      </c>
      <c r="AI347" s="244">
        <f>SUM(AI335:AI346)</f>
        <v>292500</v>
      </c>
      <c r="AJ347" s="244">
        <f>SUM(AJ335:AJ346)</f>
        <v>0</v>
      </c>
      <c r="AK347" s="248">
        <f>SUM(AK335:AK346)</f>
        <v>292500</v>
      </c>
    </row>
    <row r="348" spans="1:37" ht="15" customHeight="1">
      <c r="A348" s="262"/>
      <c r="B348" s="279">
        <v>85333</v>
      </c>
      <c r="C348" s="279"/>
      <c r="D348" s="309"/>
      <c r="E348" s="488"/>
      <c r="F348" s="302"/>
      <c r="G348" s="301"/>
      <c r="H348" s="302"/>
      <c r="I348" s="300"/>
      <c r="J348" s="302"/>
      <c r="K348" s="301"/>
      <c r="L348" s="302"/>
      <c r="M348" s="301"/>
      <c r="N348" s="311"/>
      <c r="O348" s="301"/>
      <c r="P348" s="302"/>
      <c r="Q348" s="301"/>
      <c r="R348" s="302"/>
      <c r="S348" s="301"/>
      <c r="T348" s="311"/>
      <c r="U348" s="301"/>
      <c r="V348" s="303"/>
      <c r="W348" s="301"/>
      <c r="X348" s="303"/>
      <c r="Y348" s="301"/>
      <c r="Z348" s="302"/>
      <c r="AA348" s="300"/>
      <c r="AB348" s="302"/>
      <c r="AC348" s="300"/>
      <c r="AD348" s="302"/>
      <c r="AE348" s="301"/>
      <c r="AF348" s="303"/>
      <c r="AG348" s="301"/>
      <c r="AH348" s="305"/>
      <c r="AI348" s="256"/>
      <c r="AJ348" s="256"/>
      <c r="AK348" s="256"/>
    </row>
    <row r="349" spans="1:37" ht="15" customHeight="1">
      <c r="A349" s="262"/>
      <c r="B349" s="313" t="s">
        <v>442</v>
      </c>
      <c r="C349" s="259">
        <v>4010</v>
      </c>
      <c r="D349" s="313" t="s">
        <v>266</v>
      </c>
      <c r="E349" s="236">
        <v>262100</v>
      </c>
      <c r="F349" s="230"/>
      <c r="G349" s="237">
        <v>262100</v>
      </c>
      <c r="H349" s="230"/>
      <c r="I349" s="237">
        <v>262100</v>
      </c>
      <c r="J349" s="230"/>
      <c r="K349" s="237">
        <v>262100</v>
      </c>
      <c r="L349" s="230"/>
      <c r="M349" s="237">
        <v>262100</v>
      </c>
      <c r="N349" s="253">
        <v>6800</v>
      </c>
      <c r="O349" s="237">
        <v>268900</v>
      </c>
      <c r="P349" s="230"/>
      <c r="Q349" s="237">
        <v>268900</v>
      </c>
      <c r="R349" s="230"/>
      <c r="S349" s="237">
        <v>268900</v>
      </c>
      <c r="T349" s="274"/>
      <c r="U349" s="237">
        <v>256000</v>
      </c>
      <c r="V349" s="233">
        <v>-2000</v>
      </c>
      <c r="W349" s="237">
        <v>254000</v>
      </c>
      <c r="X349" s="233"/>
      <c r="Y349" s="237">
        <v>254000</v>
      </c>
      <c r="Z349" s="230"/>
      <c r="AA349" s="237">
        <v>254000</v>
      </c>
      <c r="AB349" s="450" t="s">
        <v>443</v>
      </c>
      <c r="AC349" s="237">
        <v>256250</v>
      </c>
      <c r="AD349" s="450">
        <v>-2250</v>
      </c>
      <c r="AE349" s="237">
        <f aca="true" t="shared" si="26" ref="AE349:AE355">AC349+AD349</f>
        <v>254000</v>
      </c>
      <c r="AF349" s="450"/>
      <c r="AG349" s="237">
        <f aca="true" t="shared" si="27" ref="AG349:AG354">AE349+AF349</f>
        <v>254000</v>
      </c>
      <c r="AH349" s="411"/>
      <c r="AI349" s="260">
        <v>417400</v>
      </c>
      <c r="AJ349" s="260"/>
      <c r="AK349" s="260">
        <f aca="true" t="shared" si="28" ref="AK349:AK360">AI349+AJ349</f>
        <v>417400</v>
      </c>
    </row>
    <row r="350" spans="1:37" ht="15" customHeight="1">
      <c r="A350" s="262"/>
      <c r="B350" s="313"/>
      <c r="C350" s="259">
        <v>4040</v>
      </c>
      <c r="D350" s="313" t="s">
        <v>428</v>
      </c>
      <c r="E350" s="334">
        <v>28000</v>
      </c>
      <c r="F350" s="335"/>
      <c r="G350" s="264">
        <v>28000</v>
      </c>
      <c r="H350" s="335"/>
      <c r="I350" s="264">
        <v>28000</v>
      </c>
      <c r="J350" s="335"/>
      <c r="K350" s="264">
        <v>28000</v>
      </c>
      <c r="L350" s="335"/>
      <c r="M350" s="264">
        <v>28000</v>
      </c>
      <c r="N350" s="306">
        <v>-3714</v>
      </c>
      <c r="O350" s="264">
        <v>24286</v>
      </c>
      <c r="P350" s="335"/>
      <c r="Q350" s="264">
        <v>24286</v>
      </c>
      <c r="R350" s="335"/>
      <c r="S350" s="237">
        <v>24286</v>
      </c>
      <c r="T350" s="274">
        <v>-1</v>
      </c>
      <c r="U350" s="237">
        <v>24000</v>
      </c>
      <c r="V350" s="233">
        <v>-500</v>
      </c>
      <c r="W350" s="237">
        <v>23500</v>
      </c>
      <c r="X350" s="233"/>
      <c r="Y350" s="237">
        <v>23500</v>
      </c>
      <c r="Z350" s="230"/>
      <c r="AA350" s="237">
        <v>23500</v>
      </c>
      <c r="AB350" s="230">
        <v>-317</v>
      </c>
      <c r="AC350" s="237">
        <v>23183</v>
      </c>
      <c r="AD350" s="230"/>
      <c r="AE350" s="237">
        <f t="shared" si="26"/>
        <v>23183</v>
      </c>
      <c r="AF350" s="233"/>
      <c r="AG350" s="237">
        <f t="shared" si="27"/>
        <v>23183</v>
      </c>
      <c r="AH350" s="253"/>
      <c r="AI350" s="260">
        <v>31530</v>
      </c>
      <c r="AJ350" s="260"/>
      <c r="AK350" s="260">
        <f t="shared" si="28"/>
        <v>31530</v>
      </c>
    </row>
    <row r="351" spans="1:37" ht="15" customHeight="1">
      <c r="A351" s="262"/>
      <c r="B351" s="313"/>
      <c r="C351" s="259">
        <v>4110</v>
      </c>
      <c r="D351" s="313" t="s">
        <v>429</v>
      </c>
      <c r="E351" s="326">
        <v>48300</v>
      </c>
      <c r="F351" s="327"/>
      <c r="G351" s="232">
        <v>48300</v>
      </c>
      <c r="H351" s="327"/>
      <c r="I351" s="232">
        <v>48300</v>
      </c>
      <c r="J351" s="327"/>
      <c r="K351" s="232">
        <v>48300</v>
      </c>
      <c r="L351" s="327"/>
      <c r="M351" s="232">
        <v>48300</v>
      </c>
      <c r="N351" s="307"/>
      <c r="O351" s="232">
        <v>48300</v>
      </c>
      <c r="P351" s="327"/>
      <c r="Q351" s="232">
        <v>48300</v>
      </c>
      <c r="R351" s="327"/>
      <c r="S351" s="237">
        <v>48300</v>
      </c>
      <c r="T351" s="274">
        <v>-103</v>
      </c>
      <c r="U351" s="237">
        <v>44000</v>
      </c>
      <c r="V351" s="233">
        <v>-300</v>
      </c>
      <c r="W351" s="237">
        <v>43700</v>
      </c>
      <c r="X351" s="233"/>
      <c r="Y351" s="237">
        <v>43700</v>
      </c>
      <c r="Z351" s="230"/>
      <c r="AA351" s="237">
        <v>43700</v>
      </c>
      <c r="AB351" s="233">
        <v>4165</v>
      </c>
      <c r="AC351" s="237">
        <v>47865</v>
      </c>
      <c r="AD351" s="233"/>
      <c r="AE351" s="237">
        <f t="shared" si="26"/>
        <v>47865</v>
      </c>
      <c r="AF351" s="233"/>
      <c r="AG351" s="237">
        <f t="shared" si="27"/>
        <v>47865</v>
      </c>
      <c r="AH351" s="253"/>
      <c r="AI351" s="260">
        <v>69000</v>
      </c>
      <c r="AJ351" s="260"/>
      <c r="AK351" s="260">
        <f t="shared" si="28"/>
        <v>69000</v>
      </c>
    </row>
    <row r="352" spans="1:37" ht="15" customHeight="1">
      <c r="A352" s="262"/>
      <c r="B352" s="313"/>
      <c r="C352" s="259">
        <v>4120</v>
      </c>
      <c r="D352" s="313" t="s">
        <v>271</v>
      </c>
      <c r="E352" s="236">
        <v>6600</v>
      </c>
      <c r="F352" s="230"/>
      <c r="G352" s="237">
        <v>6600</v>
      </c>
      <c r="H352" s="230"/>
      <c r="I352" s="237">
        <v>6600</v>
      </c>
      <c r="J352" s="230"/>
      <c r="K352" s="237">
        <v>6600</v>
      </c>
      <c r="L352" s="230"/>
      <c r="M352" s="237">
        <v>6600</v>
      </c>
      <c r="N352" s="274"/>
      <c r="O352" s="237">
        <v>6600</v>
      </c>
      <c r="P352" s="230"/>
      <c r="Q352" s="237">
        <v>6600</v>
      </c>
      <c r="R352" s="230"/>
      <c r="S352" s="237">
        <v>6600</v>
      </c>
      <c r="T352" s="274">
        <v>104</v>
      </c>
      <c r="U352" s="237">
        <v>6000</v>
      </c>
      <c r="V352" s="233">
        <v>-150</v>
      </c>
      <c r="W352" s="237">
        <v>5850</v>
      </c>
      <c r="X352" s="233"/>
      <c r="Y352" s="237">
        <v>5850</v>
      </c>
      <c r="Z352" s="230"/>
      <c r="AA352" s="237">
        <v>5850</v>
      </c>
      <c r="AB352" s="233">
        <v>2025</v>
      </c>
      <c r="AC352" s="237">
        <v>7875</v>
      </c>
      <c r="AD352" s="233"/>
      <c r="AE352" s="237">
        <f t="shared" si="26"/>
        <v>7875</v>
      </c>
      <c r="AF352" s="233"/>
      <c r="AG352" s="237">
        <f t="shared" si="27"/>
        <v>7875</v>
      </c>
      <c r="AH352" s="253"/>
      <c r="AI352" s="260">
        <v>12279</v>
      </c>
      <c r="AJ352" s="260"/>
      <c r="AK352" s="260">
        <f t="shared" si="28"/>
        <v>12279</v>
      </c>
    </row>
    <row r="353" spans="1:37" ht="15" customHeight="1">
      <c r="A353" s="262"/>
      <c r="B353" s="313"/>
      <c r="C353" s="259">
        <v>4210</v>
      </c>
      <c r="D353" s="313" t="s">
        <v>273</v>
      </c>
      <c r="E353" s="236">
        <v>11000</v>
      </c>
      <c r="F353" s="230"/>
      <c r="G353" s="237">
        <v>11000</v>
      </c>
      <c r="H353" s="230">
        <v>-940</v>
      </c>
      <c r="I353" s="237">
        <v>10060</v>
      </c>
      <c r="J353" s="230"/>
      <c r="K353" s="237">
        <v>10060</v>
      </c>
      <c r="L353" s="230"/>
      <c r="M353" s="237">
        <v>10060</v>
      </c>
      <c r="N353" s="274"/>
      <c r="O353" s="237">
        <v>10060</v>
      </c>
      <c r="P353" s="230"/>
      <c r="Q353" s="237">
        <v>10060</v>
      </c>
      <c r="R353" s="230"/>
      <c r="S353" s="237">
        <v>10060</v>
      </c>
      <c r="T353" s="253">
        <v>2665</v>
      </c>
      <c r="U353" s="237">
        <v>8400</v>
      </c>
      <c r="V353" s="233">
        <v>-2650</v>
      </c>
      <c r="W353" s="237">
        <v>5750</v>
      </c>
      <c r="X353" s="233"/>
      <c r="Y353" s="237">
        <v>5750</v>
      </c>
      <c r="Z353" s="233">
        <v>-3000</v>
      </c>
      <c r="AA353" s="237">
        <v>2750</v>
      </c>
      <c r="AB353" s="233">
        <v>481</v>
      </c>
      <c r="AC353" s="237">
        <v>3231</v>
      </c>
      <c r="AD353" s="233">
        <v>500</v>
      </c>
      <c r="AE353" s="237">
        <f t="shared" si="26"/>
        <v>3731</v>
      </c>
      <c r="AF353" s="233">
        <v>12900</v>
      </c>
      <c r="AG353" s="237">
        <f t="shared" si="27"/>
        <v>16631</v>
      </c>
      <c r="AH353" s="253"/>
      <c r="AI353" s="260">
        <v>5000</v>
      </c>
      <c r="AJ353" s="260"/>
      <c r="AK353" s="260">
        <f t="shared" si="28"/>
        <v>5000</v>
      </c>
    </row>
    <row r="354" spans="1:37" ht="15" customHeight="1">
      <c r="A354" s="262"/>
      <c r="B354" s="313"/>
      <c r="C354" s="259">
        <v>4260</v>
      </c>
      <c r="D354" s="313" t="s">
        <v>274</v>
      </c>
      <c r="E354" s="236">
        <v>7010</v>
      </c>
      <c r="F354" s="230"/>
      <c r="G354" s="237">
        <v>7010</v>
      </c>
      <c r="H354" s="230"/>
      <c r="I354" s="237">
        <v>7010</v>
      </c>
      <c r="J354" s="233">
        <v>3934</v>
      </c>
      <c r="K354" s="237">
        <v>10944</v>
      </c>
      <c r="L354" s="230"/>
      <c r="M354" s="237">
        <v>10944</v>
      </c>
      <c r="N354" s="274"/>
      <c r="O354" s="237">
        <v>10944</v>
      </c>
      <c r="P354" s="230"/>
      <c r="Q354" s="237">
        <v>10944</v>
      </c>
      <c r="R354" s="230"/>
      <c r="S354" s="237">
        <v>10944</v>
      </c>
      <c r="T354" s="274">
        <v>-854</v>
      </c>
      <c r="U354" s="237">
        <v>5000</v>
      </c>
      <c r="V354" s="233"/>
      <c r="W354" s="237">
        <v>5000</v>
      </c>
      <c r="X354" s="233"/>
      <c r="Y354" s="237">
        <v>5000</v>
      </c>
      <c r="Z354" s="233">
        <v>4000</v>
      </c>
      <c r="AA354" s="237">
        <v>9000</v>
      </c>
      <c r="AB354" s="233">
        <v>2750</v>
      </c>
      <c r="AC354" s="237">
        <v>11750</v>
      </c>
      <c r="AD354" s="233">
        <v>-2000</v>
      </c>
      <c r="AE354" s="237">
        <f t="shared" si="26"/>
        <v>9750</v>
      </c>
      <c r="AF354" s="233">
        <v>-1300</v>
      </c>
      <c r="AG354" s="237">
        <f t="shared" si="27"/>
        <v>8450</v>
      </c>
      <c r="AH354" s="253"/>
      <c r="AI354" s="260">
        <v>11000</v>
      </c>
      <c r="AJ354" s="260"/>
      <c r="AK354" s="260">
        <f t="shared" si="28"/>
        <v>11000</v>
      </c>
    </row>
    <row r="355" spans="1:37" ht="15" customHeight="1">
      <c r="A355" s="489"/>
      <c r="B355" s="360"/>
      <c r="C355" s="359">
        <v>4270</v>
      </c>
      <c r="D355" s="360" t="s">
        <v>275</v>
      </c>
      <c r="E355" s="416">
        <v>3000</v>
      </c>
      <c r="F355" s="417">
        <v>5000</v>
      </c>
      <c r="G355" s="418">
        <v>8000</v>
      </c>
      <c r="H355" s="419"/>
      <c r="I355" s="418">
        <v>8000</v>
      </c>
      <c r="J355" s="417">
        <v>-3000</v>
      </c>
      <c r="K355" s="418">
        <v>5000</v>
      </c>
      <c r="L355" s="419"/>
      <c r="M355" s="418">
        <v>5000</v>
      </c>
      <c r="N355" s="451"/>
      <c r="O355" s="418">
        <v>5000</v>
      </c>
      <c r="P355" s="419"/>
      <c r="Q355" s="418">
        <v>5000</v>
      </c>
      <c r="R355" s="419"/>
      <c r="S355" s="418">
        <v>5000</v>
      </c>
      <c r="T355" s="420">
        <v>-2114</v>
      </c>
      <c r="U355" s="418">
        <v>5000</v>
      </c>
      <c r="V355" s="417">
        <v>-1000</v>
      </c>
      <c r="W355" s="418">
        <v>4000</v>
      </c>
      <c r="X355" s="417"/>
      <c r="Y355" s="418">
        <v>4000</v>
      </c>
      <c r="Z355" s="419"/>
      <c r="AA355" s="418">
        <v>4000</v>
      </c>
      <c r="AB355" s="417">
        <v>-3000</v>
      </c>
      <c r="AC355" s="418">
        <v>1000</v>
      </c>
      <c r="AD355" s="417"/>
      <c r="AE355" s="418">
        <f t="shared" si="26"/>
        <v>1000</v>
      </c>
      <c r="AF355" s="421" t="s">
        <v>444</v>
      </c>
      <c r="AG355" s="422">
        <v>2850</v>
      </c>
      <c r="AH355" s="377"/>
      <c r="AI355" s="490">
        <v>500</v>
      </c>
      <c r="AJ355" s="490"/>
      <c r="AK355" s="260">
        <f t="shared" si="28"/>
        <v>500</v>
      </c>
    </row>
    <row r="356" spans="1:37" ht="15" customHeight="1">
      <c r="A356" s="489"/>
      <c r="B356" s="360"/>
      <c r="C356" s="359">
        <v>4280</v>
      </c>
      <c r="D356" s="360" t="s">
        <v>311</v>
      </c>
      <c r="E356" s="433"/>
      <c r="F356" s="370"/>
      <c r="G356" s="371"/>
      <c r="H356" s="373"/>
      <c r="I356" s="371"/>
      <c r="J356" s="370"/>
      <c r="K356" s="371"/>
      <c r="L356" s="373"/>
      <c r="M356" s="371"/>
      <c r="N356" s="374"/>
      <c r="O356" s="371"/>
      <c r="P356" s="373"/>
      <c r="Q356" s="371"/>
      <c r="R356" s="373"/>
      <c r="S356" s="371"/>
      <c r="T356" s="372"/>
      <c r="U356" s="371"/>
      <c r="V356" s="370"/>
      <c r="W356" s="371"/>
      <c r="X356" s="370"/>
      <c r="Y356" s="371"/>
      <c r="Z356" s="373"/>
      <c r="AA356" s="371"/>
      <c r="AB356" s="370"/>
      <c r="AC356" s="371"/>
      <c r="AD356" s="370"/>
      <c r="AE356" s="371"/>
      <c r="AF356" s="375"/>
      <c r="AG356" s="422"/>
      <c r="AH356" s="377"/>
      <c r="AI356" s="490"/>
      <c r="AJ356" s="490">
        <v>1000</v>
      </c>
      <c r="AK356" s="260">
        <f t="shared" si="28"/>
        <v>1000</v>
      </c>
    </row>
    <row r="357" spans="1:37" ht="15" customHeight="1">
      <c r="A357" s="262"/>
      <c r="B357" s="313"/>
      <c r="C357" s="259">
        <v>4300</v>
      </c>
      <c r="D357" s="313" t="s">
        <v>257</v>
      </c>
      <c r="E357" s="236">
        <v>26000</v>
      </c>
      <c r="F357" s="233">
        <v>-5000</v>
      </c>
      <c r="G357" s="237">
        <v>21000</v>
      </c>
      <c r="H357" s="230"/>
      <c r="I357" s="237">
        <v>21000</v>
      </c>
      <c r="J357" s="230"/>
      <c r="K357" s="237">
        <v>21000</v>
      </c>
      <c r="L357" s="230"/>
      <c r="M357" s="237">
        <v>21000</v>
      </c>
      <c r="N357" s="253">
        <v>-3086</v>
      </c>
      <c r="O357" s="237">
        <v>17914</v>
      </c>
      <c r="P357" s="230"/>
      <c r="Q357" s="237">
        <v>17914</v>
      </c>
      <c r="R357" s="230"/>
      <c r="S357" s="237">
        <v>17914</v>
      </c>
      <c r="T357" s="274">
        <v>734</v>
      </c>
      <c r="U357" s="237">
        <v>15000</v>
      </c>
      <c r="V357" s="233">
        <v>-5000</v>
      </c>
      <c r="W357" s="237">
        <v>10000</v>
      </c>
      <c r="X357" s="233"/>
      <c r="Y357" s="237">
        <v>10000</v>
      </c>
      <c r="Z357" s="233">
        <v>-1000</v>
      </c>
      <c r="AA357" s="237">
        <v>9000</v>
      </c>
      <c r="AB357" s="233">
        <v>-1000</v>
      </c>
      <c r="AC357" s="237">
        <v>8000</v>
      </c>
      <c r="AD357" s="233">
        <v>2250</v>
      </c>
      <c r="AE357" s="237">
        <f>AC357+AD357</f>
        <v>10250</v>
      </c>
      <c r="AF357" s="233">
        <v>24800</v>
      </c>
      <c r="AG357" s="237">
        <f>AE357+AF357</f>
        <v>35050</v>
      </c>
      <c r="AH357" s="253"/>
      <c r="AI357" s="260">
        <v>14130</v>
      </c>
      <c r="AJ357" s="260">
        <v>-1000</v>
      </c>
      <c r="AK357" s="260">
        <f t="shared" si="28"/>
        <v>13130</v>
      </c>
    </row>
    <row r="358" spans="1:37" ht="15" customHeight="1">
      <c r="A358" s="262"/>
      <c r="B358" s="313"/>
      <c r="C358" s="259">
        <v>4410</v>
      </c>
      <c r="D358" s="313" t="s">
        <v>300</v>
      </c>
      <c r="E358" s="317">
        <v>1000</v>
      </c>
      <c r="F358" s="316"/>
      <c r="G358" s="320">
        <v>1000</v>
      </c>
      <c r="H358" s="316"/>
      <c r="I358" s="320">
        <v>1000</v>
      </c>
      <c r="J358" s="316"/>
      <c r="K358" s="320">
        <v>1000</v>
      </c>
      <c r="L358" s="316"/>
      <c r="M358" s="320">
        <v>1000</v>
      </c>
      <c r="N358" s="318"/>
      <c r="O358" s="320">
        <v>1000</v>
      </c>
      <c r="P358" s="316"/>
      <c r="Q358" s="320">
        <v>1000</v>
      </c>
      <c r="R358" s="316"/>
      <c r="S358" s="320">
        <v>1000</v>
      </c>
      <c r="T358" s="318">
        <v>-431</v>
      </c>
      <c r="U358" s="320">
        <v>2000</v>
      </c>
      <c r="V358" s="315"/>
      <c r="W358" s="320">
        <v>2000</v>
      </c>
      <c r="X358" s="315"/>
      <c r="Y358" s="320">
        <v>2000</v>
      </c>
      <c r="Z358" s="316"/>
      <c r="AA358" s="320">
        <v>2000</v>
      </c>
      <c r="AB358" s="315">
        <v>-1000</v>
      </c>
      <c r="AC358" s="320">
        <v>1000</v>
      </c>
      <c r="AD358" s="315">
        <v>-500</v>
      </c>
      <c r="AE358" s="320">
        <f>AC358+AD358</f>
        <v>500</v>
      </c>
      <c r="AF358" s="315">
        <v>-250</v>
      </c>
      <c r="AG358" s="320">
        <f>AE358+AF358</f>
        <v>250</v>
      </c>
      <c r="AH358" s="319"/>
      <c r="AI358" s="260">
        <v>3400</v>
      </c>
      <c r="AJ358" s="260"/>
      <c r="AK358" s="260">
        <f t="shared" si="28"/>
        <v>3400</v>
      </c>
    </row>
    <row r="359" spans="1:37" ht="15" customHeight="1">
      <c r="A359" s="262"/>
      <c r="B359" s="313"/>
      <c r="C359" s="259">
        <v>4430</v>
      </c>
      <c r="D359" s="313" t="s">
        <v>279</v>
      </c>
      <c r="E359" s="310">
        <v>3000</v>
      </c>
      <c r="F359" s="302"/>
      <c r="G359" s="301">
        <v>3000</v>
      </c>
      <c r="H359" s="302"/>
      <c r="I359" s="301">
        <v>3000</v>
      </c>
      <c r="J359" s="302">
        <v>-934</v>
      </c>
      <c r="K359" s="301">
        <v>2066</v>
      </c>
      <c r="L359" s="302"/>
      <c r="M359" s="301">
        <v>2066</v>
      </c>
      <c r="N359" s="311"/>
      <c r="O359" s="301">
        <v>2066</v>
      </c>
      <c r="P359" s="302"/>
      <c r="Q359" s="301">
        <v>2066</v>
      </c>
      <c r="R359" s="302"/>
      <c r="S359" s="301">
        <v>2066</v>
      </c>
      <c r="T359" s="311"/>
      <c r="U359" s="301">
        <v>200</v>
      </c>
      <c r="V359" s="303"/>
      <c r="W359" s="301">
        <v>200</v>
      </c>
      <c r="X359" s="303"/>
      <c r="Y359" s="301">
        <v>200</v>
      </c>
      <c r="Z359" s="302"/>
      <c r="AA359" s="301">
        <v>200</v>
      </c>
      <c r="AB359" s="303">
        <v>646</v>
      </c>
      <c r="AC359" s="301">
        <v>846</v>
      </c>
      <c r="AD359" s="303"/>
      <c r="AE359" s="301">
        <f>AC359+AD359</f>
        <v>846</v>
      </c>
      <c r="AF359" s="303"/>
      <c r="AG359" s="301">
        <f>AE359+AF359</f>
        <v>846</v>
      </c>
      <c r="AH359" s="305"/>
      <c r="AI359" s="260">
        <v>1000</v>
      </c>
      <c r="AJ359" s="260"/>
      <c r="AK359" s="260">
        <f t="shared" si="28"/>
        <v>1000</v>
      </c>
    </row>
    <row r="360" spans="1:37" ht="15" customHeight="1">
      <c r="A360" s="262"/>
      <c r="B360" s="342"/>
      <c r="C360" s="266">
        <v>4440</v>
      </c>
      <c r="D360" s="342" t="s">
        <v>280</v>
      </c>
      <c r="E360" s="236">
        <v>8990</v>
      </c>
      <c r="F360" s="230"/>
      <c r="G360" s="237">
        <v>8990</v>
      </c>
      <c r="H360" s="230">
        <v>940</v>
      </c>
      <c r="I360" s="237">
        <v>9930</v>
      </c>
      <c r="J360" s="230"/>
      <c r="K360" s="237">
        <v>9930</v>
      </c>
      <c r="L360" s="230"/>
      <c r="M360" s="237">
        <v>9930</v>
      </c>
      <c r="N360" s="274"/>
      <c r="O360" s="237">
        <v>9930</v>
      </c>
      <c r="P360" s="230"/>
      <c r="Q360" s="237">
        <v>9930</v>
      </c>
      <c r="R360" s="230"/>
      <c r="S360" s="237">
        <v>9930</v>
      </c>
      <c r="T360" s="274"/>
      <c r="U360" s="237">
        <v>3000</v>
      </c>
      <c r="V360" s="233"/>
      <c r="W360" s="237">
        <v>3000</v>
      </c>
      <c r="X360" s="233"/>
      <c r="Y360" s="237">
        <v>3000</v>
      </c>
      <c r="Z360" s="230"/>
      <c r="AA360" s="237">
        <v>3000</v>
      </c>
      <c r="AB360" s="233">
        <v>-2000</v>
      </c>
      <c r="AC360" s="237">
        <v>1000</v>
      </c>
      <c r="AD360" s="233">
        <v>2000</v>
      </c>
      <c r="AE360" s="237">
        <f>AC360+AD360</f>
        <v>3000</v>
      </c>
      <c r="AF360" s="233"/>
      <c r="AG360" s="237">
        <f>AE360+AF360</f>
        <v>3000</v>
      </c>
      <c r="AH360" s="253"/>
      <c r="AI360" s="267">
        <v>14761</v>
      </c>
      <c r="AJ360" s="267"/>
      <c r="AK360" s="260">
        <f t="shared" si="28"/>
        <v>14761</v>
      </c>
    </row>
    <row r="361" spans="1:37" ht="15" customHeight="1">
      <c r="A361" s="289"/>
      <c r="B361" s="401" t="s">
        <v>445</v>
      </c>
      <c r="C361" s="266"/>
      <c r="D361" s="342"/>
      <c r="E361" s="310">
        <v>405000</v>
      </c>
      <c r="F361" s="305">
        <v>0</v>
      </c>
      <c r="G361" s="305">
        <v>405000</v>
      </c>
      <c r="H361" s="311">
        <v>0</v>
      </c>
      <c r="I361" s="301">
        <v>405000</v>
      </c>
      <c r="J361" s="305">
        <v>0</v>
      </c>
      <c r="K361" s="305">
        <v>405000</v>
      </c>
      <c r="L361" s="311"/>
      <c r="M361" s="305">
        <v>405000</v>
      </c>
      <c r="N361" s="301">
        <v>0</v>
      </c>
      <c r="O361" s="301">
        <v>405000</v>
      </c>
      <c r="P361" s="311"/>
      <c r="Q361" s="301">
        <v>405000</v>
      </c>
      <c r="R361" s="305"/>
      <c r="S361" s="301">
        <v>405000</v>
      </c>
      <c r="T361" s="301">
        <v>0</v>
      </c>
      <c r="U361" s="301">
        <v>368600</v>
      </c>
      <c r="V361" s="305">
        <v>-11600</v>
      </c>
      <c r="W361" s="301">
        <v>357000</v>
      </c>
      <c r="X361" s="301"/>
      <c r="Y361" s="301">
        <v>357000</v>
      </c>
      <c r="Z361" s="301">
        <v>0</v>
      </c>
      <c r="AA361" s="455">
        <v>357000</v>
      </c>
      <c r="AB361" s="455">
        <v>5000</v>
      </c>
      <c r="AC361" s="455">
        <v>362000</v>
      </c>
      <c r="AD361" s="455">
        <f>SUM(AD348:AD360)</f>
        <v>0</v>
      </c>
      <c r="AE361" s="455">
        <f>AC361+AD361</f>
        <v>362000</v>
      </c>
      <c r="AF361" s="455">
        <v>38000</v>
      </c>
      <c r="AG361" s="455">
        <f>AE361+AF361</f>
        <v>400000</v>
      </c>
      <c r="AH361" s="456"/>
      <c r="AI361" s="270">
        <f>SUM(AI349:AI360)</f>
        <v>580000</v>
      </c>
      <c r="AJ361" s="270">
        <f>SUM(AJ349:AJ360)</f>
        <v>0</v>
      </c>
      <c r="AK361" s="333">
        <f>SUM(AK349:AK360)</f>
        <v>580000</v>
      </c>
    </row>
    <row r="362" spans="1:37" ht="15" customHeight="1">
      <c r="A362" s="149" t="s">
        <v>172</v>
      </c>
      <c r="B362" s="150"/>
      <c r="C362" s="150"/>
      <c r="D362" s="151"/>
      <c r="E362" s="334">
        <v>3093560</v>
      </c>
      <c r="F362" s="306">
        <v>103600</v>
      </c>
      <c r="G362" s="306">
        <v>3164160</v>
      </c>
      <c r="H362" s="336">
        <v>0</v>
      </c>
      <c r="I362" s="264">
        <v>3167660</v>
      </c>
      <c r="J362" s="306" t="e">
        <f>#N/A</f>
        <v>#N/A</v>
      </c>
      <c r="K362" s="306" t="e">
        <f>#N/A</f>
        <v>#N/A</v>
      </c>
      <c r="L362" s="306">
        <v>150000</v>
      </c>
      <c r="M362" s="306" t="e">
        <f>#N/A</f>
        <v>#N/A</v>
      </c>
      <c r="N362" s="264">
        <v>-35000</v>
      </c>
      <c r="O362" s="264" t="e">
        <f>#N/A</f>
        <v>#N/A</v>
      </c>
      <c r="P362" s="306" t="e">
        <f>#N/A</f>
        <v>#N/A</v>
      </c>
      <c r="Q362" s="264" t="e">
        <f>#N/A</f>
        <v>#N/A</v>
      </c>
      <c r="R362" s="264" t="e">
        <f>#N/A</f>
        <v>#N/A</v>
      </c>
      <c r="S362" s="264" t="e">
        <f>#N/A</f>
        <v>#N/A</v>
      </c>
      <c r="T362" s="264" t="e">
        <f>#N/A</f>
        <v>#N/A</v>
      </c>
      <c r="U362" s="264">
        <v>3176850</v>
      </c>
      <c r="V362" s="264">
        <v>-132050</v>
      </c>
      <c r="W362" s="264">
        <v>3044800</v>
      </c>
      <c r="X362" s="264"/>
      <c r="Y362" s="264">
        <v>3044800</v>
      </c>
      <c r="Z362" s="264">
        <v>0</v>
      </c>
      <c r="AA362" s="247">
        <v>3044800</v>
      </c>
      <c r="AB362" s="247">
        <v>306300</v>
      </c>
      <c r="AC362" s="247">
        <v>3351100</v>
      </c>
      <c r="AD362" s="247">
        <v>80508</v>
      </c>
      <c r="AE362" s="247">
        <f>#REF!+AE361+#REF!+AE347+AE329+AE315+AE311+#REF!+AE308+AE292</f>
        <v>0</v>
      </c>
      <c r="AF362" s="247" t="e">
        <f>#REF!+AF361+#REF!+AF347+AF329+AF315+AF311+#REF!+AF308+AF292</f>
        <v>#REF!</v>
      </c>
      <c r="AG362" s="247" t="e">
        <f>#REF!+AG361+#REF!+AG347+AG329+AG315+AG311+#REF!+AG308+AG292</f>
        <v>#REF!</v>
      </c>
      <c r="AH362" s="247" t="e">
        <f>#REF!+AH361+#REF!+AH347+AH329+AH315+AH311+#REF!+AH308+#REF!+AH292</f>
        <v>#REF!</v>
      </c>
      <c r="AI362" s="248">
        <f>AI361+AI347+AI334</f>
        <v>946300</v>
      </c>
      <c r="AJ362" s="248">
        <f>AJ361+AJ347+AJ334</f>
        <v>-73800</v>
      </c>
      <c r="AK362" s="248">
        <f>AK361+AK347+AK334</f>
        <v>872500</v>
      </c>
    </row>
    <row r="363" spans="1:37" ht="15" customHeight="1">
      <c r="A363" s="279">
        <v>854</v>
      </c>
      <c r="B363" s="280">
        <v>85401</v>
      </c>
      <c r="C363" s="227">
        <v>4010</v>
      </c>
      <c r="D363" s="228" t="s">
        <v>266</v>
      </c>
      <c r="E363" s="236">
        <v>26000</v>
      </c>
      <c r="F363" s="230">
        <v>792</v>
      </c>
      <c r="G363" s="237">
        <v>26792</v>
      </c>
      <c r="H363" s="230"/>
      <c r="I363" s="237">
        <v>26792</v>
      </c>
      <c r="J363" s="230"/>
      <c r="K363" s="237">
        <v>26792</v>
      </c>
      <c r="L363" s="230"/>
      <c r="M363" s="237">
        <v>26792</v>
      </c>
      <c r="N363" s="233">
        <v>12000</v>
      </c>
      <c r="O363" s="237">
        <v>38792</v>
      </c>
      <c r="P363" s="230"/>
      <c r="Q363" s="237">
        <v>38792</v>
      </c>
      <c r="R363" s="230"/>
      <c r="S363" s="237">
        <v>38792</v>
      </c>
      <c r="T363" s="233">
        <v>-1242</v>
      </c>
      <c r="U363" s="237">
        <v>37000</v>
      </c>
      <c r="V363" s="233"/>
      <c r="W363" s="237">
        <v>37000</v>
      </c>
      <c r="X363" s="233"/>
      <c r="Y363" s="237">
        <v>37000</v>
      </c>
      <c r="Z363" s="229"/>
      <c r="AA363" s="237">
        <v>37000</v>
      </c>
      <c r="AB363" s="230"/>
      <c r="AC363" s="237">
        <v>37000</v>
      </c>
      <c r="AD363" s="228"/>
      <c r="AE363" s="237">
        <f>AC363+AD363</f>
        <v>37000</v>
      </c>
      <c r="AF363" s="253"/>
      <c r="AG363" s="237">
        <f>AE363+AF363</f>
        <v>37000</v>
      </c>
      <c r="AH363" s="237"/>
      <c r="AI363" s="238">
        <v>77276</v>
      </c>
      <c r="AJ363" s="238"/>
      <c r="AK363" s="238">
        <f aca="true" t="shared" si="29" ref="AK363:AK375">AI363+AJ363</f>
        <v>77276</v>
      </c>
    </row>
    <row r="364" spans="1:37" ht="15" customHeight="1">
      <c r="A364" s="281" t="s">
        <v>446</v>
      </c>
      <c r="B364" s="229" t="s">
        <v>447</v>
      </c>
      <c r="C364" s="227">
        <v>4040</v>
      </c>
      <c r="D364" s="228" t="s">
        <v>268</v>
      </c>
      <c r="E364" s="334">
        <v>3200</v>
      </c>
      <c r="F364" s="335">
        <v>-792</v>
      </c>
      <c r="G364" s="264">
        <v>2408</v>
      </c>
      <c r="H364" s="335"/>
      <c r="I364" s="264">
        <v>2408</v>
      </c>
      <c r="J364" s="335"/>
      <c r="K364" s="264">
        <v>2408</v>
      </c>
      <c r="L364" s="335"/>
      <c r="M364" s="264">
        <v>2408</v>
      </c>
      <c r="N364" s="335"/>
      <c r="O364" s="264">
        <v>2408</v>
      </c>
      <c r="P364" s="335"/>
      <c r="Q364" s="264">
        <v>2408</v>
      </c>
      <c r="R364" s="335"/>
      <c r="S364" s="264">
        <v>2408</v>
      </c>
      <c r="T364" s="335"/>
      <c r="U364" s="264">
        <v>3000</v>
      </c>
      <c r="V364" s="340"/>
      <c r="W364" s="264">
        <v>3000</v>
      </c>
      <c r="X364" s="340"/>
      <c r="Y364" s="264">
        <v>3000</v>
      </c>
      <c r="Z364" s="334">
        <v>-1228</v>
      </c>
      <c r="AA364" s="264">
        <v>1772</v>
      </c>
      <c r="AB364" s="340"/>
      <c r="AC364" s="237">
        <v>1772</v>
      </c>
      <c r="AD364" s="237"/>
      <c r="AE364" s="237">
        <f>AC364+AD364</f>
        <v>1772</v>
      </c>
      <c r="AF364" s="253"/>
      <c r="AG364" s="237">
        <f>AE364+AF364</f>
        <v>1772</v>
      </c>
      <c r="AH364" s="237"/>
      <c r="AI364" s="238">
        <v>4324</v>
      </c>
      <c r="AJ364" s="238"/>
      <c r="AK364" s="238">
        <f t="shared" si="29"/>
        <v>4324</v>
      </c>
    </row>
    <row r="365" spans="1:37" ht="15" customHeight="1">
      <c r="A365" s="281" t="s">
        <v>448</v>
      </c>
      <c r="B365" s="229"/>
      <c r="C365" s="227">
        <v>4110</v>
      </c>
      <c r="D365" s="228" t="s">
        <v>270</v>
      </c>
      <c r="E365" s="326">
        <v>5100</v>
      </c>
      <c r="F365" s="327"/>
      <c r="G365" s="232">
        <v>5100</v>
      </c>
      <c r="H365" s="327"/>
      <c r="I365" s="232">
        <v>5100</v>
      </c>
      <c r="J365" s="327"/>
      <c r="K365" s="232">
        <v>5100</v>
      </c>
      <c r="L365" s="327"/>
      <c r="M365" s="232">
        <v>5100</v>
      </c>
      <c r="N365" s="328">
        <v>2000</v>
      </c>
      <c r="O365" s="232">
        <v>7100</v>
      </c>
      <c r="P365" s="327"/>
      <c r="Q365" s="232">
        <v>7100</v>
      </c>
      <c r="R365" s="327"/>
      <c r="S365" s="232">
        <v>7100</v>
      </c>
      <c r="T365" s="327">
        <v>-147</v>
      </c>
      <c r="U365" s="232">
        <v>7000</v>
      </c>
      <c r="V365" s="328"/>
      <c r="W365" s="232">
        <v>7000</v>
      </c>
      <c r="X365" s="328"/>
      <c r="Y365" s="232">
        <v>7000</v>
      </c>
      <c r="Z365" s="462"/>
      <c r="AA365" s="232">
        <v>7000</v>
      </c>
      <c r="AB365" s="327"/>
      <c r="AC365" s="237">
        <v>7000</v>
      </c>
      <c r="AD365" s="228"/>
      <c r="AE365" s="237">
        <f>AC365+AD365</f>
        <v>7000</v>
      </c>
      <c r="AF365" s="253"/>
      <c r="AG365" s="237">
        <f>AE365+AF365</f>
        <v>7000</v>
      </c>
      <c r="AH365" s="237"/>
      <c r="AI365" s="238">
        <v>15000</v>
      </c>
      <c r="AJ365" s="238"/>
      <c r="AK365" s="238">
        <f t="shared" si="29"/>
        <v>15000</v>
      </c>
    </row>
    <row r="366" spans="1:37" ht="15" customHeight="1">
      <c r="A366" s="281"/>
      <c r="B366" s="229"/>
      <c r="C366" s="227">
        <v>4120</v>
      </c>
      <c r="D366" s="228" t="s">
        <v>271</v>
      </c>
      <c r="E366" s="229">
        <v>700</v>
      </c>
      <c r="F366" s="230"/>
      <c r="G366" s="237">
        <v>700</v>
      </c>
      <c r="H366" s="230"/>
      <c r="I366" s="237">
        <v>700</v>
      </c>
      <c r="J366" s="230"/>
      <c r="K366" s="237">
        <v>700</v>
      </c>
      <c r="L366" s="230"/>
      <c r="M366" s="237">
        <v>700</v>
      </c>
      <c r="N366" s="230">
        <v>400</v>
      </c>
      <c r="O366" s="237">
        <v>1100</v>
      </c>
      <c r="P366" s="230"/>
      <c r="Q366" s="237">
        <v>1100</v>
      </c>
      <c r="R366" s="230"/>
      <c r="S366" s="237">
        <v>1100</v>
      </c>
      <c r="T366" s="230">
        <v>-142</v>
      </c>
      <c r="U366" s="237">
        <v>1000</v>
      </c>
      <c r="V366" s="233"/>
      <c r="W366" s="237">
        <v>1000</v>
      </c>
      <c r="X366" s="233"/>
      <c r="Y366" s="237">
        <v>1000</v>
      </c>
      <c r="Z366" s="229"/>
      <c r="AA366" s="237">
        <v>1000</v>
      </c>
      <c r="AB366" s="230"/>
      <c r="AC366" s="237">
        <v>1000</v>
      </c>
      <c r="AD366" s="228"/>
      <c r="AE366" s="237">
        <f>AC366+AD366</f>
        <v>1000</v>
      </c>
      <c r="AF366" s="253"/>
      <c r="AG366" s="237">
        <f>AE366+AF366</f>
        <v>1000</v>
      </c>
      <c r="AH366" s="237"/>
      <c r="AI366" s="238">
        <v>2000</v>
      </c>
      <c r="AJ366" s="238"/>
      <c r="AK366" s="238">
        <f t="shared" si="29"/>
        <v>2000</v>
      </c>
    </row>
    <row r="367" spans="1:37" ht="15" customHeight="1">
      <c r="A367" s="281"/>
      <c r="B367" s="229"/>
      <c r="C367" s="227">
        <v>4170</v>
      </c>
      <c r="D367" s="228" t="s">
        <v>272</v>
      </c>
      <c r="E367" s="229"/>
      <c r="F367" s="230"/>
      <c r="G367" s="237"/>
      <c r="H367" s="230"/>
      <c r="I367" s="237"/>
      <c r="J367" s="230"/>
      <c r="K367" s="237"/>
      <c r="L367" s="230"/>
      <c r="M367" s="237"/>
      <c r="N367" s="230"/>
      <c r="O367" s="237"/>
      <c r="P367" s="230"/>
      <c r="Q367" s="237"/>
      <c r="R367" s="230"/>
      <c r="S367" s="237"/>
      <c r="T367" s="230"/>
      <c r="U367" s="237"/>
      <c r="V367" s="233"/>
      <c r="W367" s="237"/>
      <c r="X367" s="233"/>
      <c r="Y367" s="237"/>
      <c r="Z367" s="229"/>
      <c r="AA367" s="237"/>
      <c r="AB367" s="230"/>
      <c r="AC367" s="237"/>
      <c r="AD367" s="228"/>
      <c r="AE367" s="237"/>
      <c r="AF367" s="253"/>
      <c r="AG367" s="237"/>
      <c r="AH367" s="237"/>
      <c r="AI367" s="238">
        <v>300</v>
      </c>
      <c r="AJ367" s="238"/>
      <c r="AK367" s="238">
        <f t="shared" si="29"/>
        <v>300</v>
      </c>
    </row>
    <row r="368" spans="1:37" ht="15" customHeight="1">
      <c r="A368" s="281"/>
      <c r="B368" s="229"/>
      <c r="C368" s="227">
        <v>4210</v>
      </c>
      <c r="D368" s="228" t="s">
        <v>273</v>
      </c>
      <c r="E368" s="236">
        <v>2000</v>
      </c>
      <c r="F368" s="230">
        <v>108</v>
      </c>
      <c r="G368" s="237">
        <v>2108</v>
      </c>
      <c r="H368" s="230"/>
      <c r="I368" s="237">
        <v>2108</v>
      </c>
      <c r="J368" s="230"/>
      <c r="K368" s="237">
        <v>2108</v>
      </c>
      <c r="L368" s="230"/>
      <c r="M368" s="237">
        <v>2108</v>
      </c>
      <c r="N368" s="230"/>
      <c r="O368" s="237">
        <v>2108</v>
      </c>
      <c r="P368" s="230"/>
      <c r="Q368" s="237">
        <v>2108</v>
      </c>
      <c r="R368" s="230"/>
      <c r="S368" s="237">
        <v>2108</v>
      </c>
      <c r="T368" s="230">
        <v>-213</v>
      </c>
      <c r="U368" s="237">
        <v>1500</v>
      </c>
      <c r="V368" s="233"/>
      <c r="W368" s="237">
        <v>1500</v>
      </c>
      <c r="X368" s="233"/>
      <c r="Y368" s="237">
        <v>1500</v>
      </c>
      <c r="Z368" s="229">
        <v>57</v>
      </c>
      <c r="AA368" s="237">
        <v>1557</v>
      </c>
      <c r="AB368" s="230"/>
      <c r="AC368" s="237">
        <v>1557</v>
      </c>
      <c r="AD368" s="228"/>
      <c r="AE368" s="237">
        <f>AC368+AD368</f>
        <v>1557</v>
      </c>
      <c r="AF368" s="253"/>
      <c r="AG368" s="237">
        <f>AE368+AF368</f>
        <v>1557</v>
      </c>
      <c r="AH368" s="237"/>
      <c r="AI368" s="238">
        <v>3800</v>
      </c>
      <c r="AJ368" s="238"/>
      <c r="AK368" s="238">
        <f t="shared" si="29"/>
        <v>3800</v>
      </c>
    </row>
    <row r="369" spans="1:37" ht="15" customHeight="1">
      <c r="A369" s="281"/>
      <c r="B369" s="229"/>
      <c r="C369" s="227">
        <v>4240</v>
      </c>
      <c r="D369" s="228" t="s">
        <v>354</v>
      </c>
      <c r="E369" s="236">
        <v>1800</v>
      </c>
      <c r="F369" s="230"/>
      <c r="G369" s="237">
        <v>1800</v>
      </c>
      <c r="H369" s="230"/>
      <c r="I369" s="237">
        <v>1800</v>
      </c>
      <c r="J369" s="230"/>
      <c r="K369" s="237">
        <v>1800</v>
      </c>
      <c r="L369" s="230"/>
      <c r="M369" s="237">
        <v>1800</v>
      </c>
      <c r="N369" s="230"/>
      <c r="O369" s="237">
        <v>1800</v>
      </c>
      <c r="P369" s="230"/>
      <c r="Q369" s="237">
        <v>1800</v>
      </c>
      <c r="R369" s="230"/>
      <c r="S369" s="237">
        <v>1800</v>
      </c>
      <c r="T369" s="233">
        <v>-1111</v>
      </c>
      <c r="U369" s="237">
        <v>600</v>
      </c>
      <c r="V369" s="233"/>
      <c r="W369" s="237">
        <v>600</v>
      </c>
      <c r="X369" s="233"/>
      <c r="Y369" s="237">
        <v>600</v>
      </c>
      <c r="Z369" s="229"/>
      <c r="AA369" s="237">
        <v>600</v>
      </c>
      <c r="AB369" s="230"/>
      <c r="AC369" s="237">
        <v>600</v>
      </c>
      <c r="AD369" s="228"/>
      <c r="AE369" s="237">
        <f>AC369+AD369</f>
        <v>600</v>
      </c>
      <c r="AF369" s="253"/>
      <c r="AG369" s="237">
        <f>AE369+AF369</f>
        <v>600</v>
      </c>
      <c r="AH369" s="237"/>
      <c r="AI369" s="238">
        <v>1000</v>
      </c>
      <c r="AJ369" s="238"/>
      <c r="AK369" s="238">
        <f t="shared" si="29"/>
        <v>1000</v>
      </c>
    </row>
    <row r="370" spans="1:37" ht="15" customHeight="1">
      <c r="A370" s="281"/>
      <c r="B370" s="229"/>
      <c r="C370" s="227">
        <v>4260</v>
      </c>
      <c r="D370" s="228" t="s">
        <v>274</v>
      </c>
      <c r="E370" s="236">
        <v>5000</v>
      </c>
      <c r="F370" s="230"/>
      <c r="G370" s="237">
        <v>5000</v>
      </c>
      <c r="H370" s="230"/>
      <c r="I370" s="237">
        <v>5000</v>
      </c>
      <c r="J370" s="230"/>
      <c r="K370" s="237">
        <v>5000</v>
      </c>
      <c r="L370" s="230"/>
      <c r="M370" s="237">
        <v>5000</v>
      </c>
      <c r="N370" s="233">
        <v>4000</v>
      </c>
      <c r="O370" s="237">
        <v>9000</v>
      </c>
      <c r="P370" s="230"/>
      <c r="Q370" s="237">
        <v>9000</v>
      </c>
      <c r="R370" s="230"/>
      <c r="S370" s="237">
        <v>9000</v>
      </c>
      <c r="T370" s="233">
        <v>-1728</v>
      </c>
      <c r="U370" s="237">
        <v>5000</v>
      </c>
      <c r="V370" s="233"/>
      <c r="W370" s="237">
        <v>5000</v>
      </c>
      <c r="X370" s="233"/>
      <c r="Y370" s="237">
        <v>5000</v>
      </c>
      <c r="Z370" s="229"/>
      <c r="AA370" s="237">
        <v>5000</v>
      </c>
      <c r="AB370" s="230"/>
      <c r="AC370" s="237">
        <v>5000</v>
      </c>
      <c r="AD370" s="237">
        <v>5000</v>
      </c>
      <c r="AE370" s="237">
        <f>AC370+AD370</f>
        <v>10000</v>
      </c>
      <c r="AF370" s="253"/>
      <c r="AG370" s="237">
        <f>AE370+AF370</f>
        <v>10000</v>
      </c>
      <c r="AH370" s="237"/>
      <c r="AI370" s="238">
        <v>12000</v>
      </c>
      <c r="AJ370" s="238"/>
      <c r="AK370" s="238">
        <f t="shared" si="29"/>
        <v>12000</v>
      </c>
    </row>
    <row r="371" spans="1:37" ht="15" customHeight="1">
      <c r="A371" s="281"/>
      <c r="B371" s="229"/>
      <c r="C371" s="227">
        <v>4300</v>
      </c>
      <c r="D371" s="228" t="s">
        <v>257</v>
      </c>
      <c r="E371" s="326">
        <v>1800</v>
      </c>
      <c r="F371" s="327"/>
      <c r="G371" s="232">
        <v>1800</v>
      </c>
      <c r="H371" s="327"/>
      <c r="I371" s="232">
        <v>1800</v>
      </c>
      <c r="J371" s="327"/>
      <c r="K371" s="232">
        <v>1800</v>
      </c>
      <c r="L371" s="327"/>
      <c r="M371" s="232">
        <v>1800</v>
      </c>
      <c r="N371" s="327"/>
      <c r="O371" s="232">
        <v>1800</v>
      </c>
      <c r="P371" s="327"/>
      <c r="Q371" s="232">
        <v>1800</v>
      </c>
      <c r="R371" s="327"/>
      <c r="S371" s="232">
        <v>1800</v>
      </c>
      <c r="T371" s="327">
        <v>444</v>
      </c>
      <c r="U371" s="232">
        <v>1500</v>
      </c>
      <c r="V371" s="328"/>
      <c r="W371" s="232">
        <v>1500</v>
      </c>
      <c r="X371" s="328"/>
      <c r="Y371" s="232">
        <v>1500</v>
      </c>
      <c r="Z371" s="462"/>
      <c r="AA371" s="232">
        <v>1500</v>
      </c>
      <c r="AB371" s="327"/>
      <c r="AC371" s="232">
        <v>1500</v>
      </c>
      <c r="AD371" s="232">
        <v>1500</v>
      </c>
      <c r="AE371" s="232">
        <f>AC371+AD371</f>
        <v>3000</v>
      </c>
      <c r="AF371" s="288"/>
      <c r="AG371" s="237">
        <f>AE371+AF371</f>
        <v>3000</v>
      </c>
      <c r="AH371" s="237"/>
      <c r="AI371" s="238">
        <v>4500</v>
      </c>
      <c r="AJ371" s="238"/>
      <c r="AK371" s="238">
        <f t="shared" si="29"/>
        <v>4500</v>
      </c>
    </row>
    <row r="372" spans="1:37" ht="15" customHeight="1">
      <c r="A372" s="281"/>
      <c r="B372" s="229"/>
      <c r="C372" s="227">
        <v>4350</v>
      </c>
      <c r="D372" s="228" t="s">
        <v>277</v>
      </c>
      <c r="E372" s="236"/>
      <c r="F372" s="230"/>
      <c r="G372" s="237"/>
      <c r="H372" s="230"/>
      <c r="I372" s="237"/>
      <c r="J372" s="230"/>
      <c r="K372" s="237"/>
      <c r="L372" s="230"/>
      <c r="M372" s="237"/>
      <c r="N372" s="230"/>
      <c r="O372" s="237"/>
      <c r="P372" s="230"/>
      <c r="Q372" s="237"/>
      <c r="R372" s="230"/>
      <c r="S372" s="237"/>
      <c r="T372" s="230"/>
      <c r="U372" s="237"/>
      <c r="V372" s="233"/>
      <c r="W372" s="237"/>
      <c r="X372" s="233"/>
      <c r="Y372" s="237"/>
      <c r="Z372" s="229"/>
      <c r="AA372" s="237"/>
      <c r="AB372" s="230"/>
      <c r="AC372" s="237"/>
      <c r="AD372" s="237"/>
      <c r="AE372" s="237"/>
      <c r="AF372" s="253"/>
      <c r="AG372" s="237"/>
      <c r="AH372" s="237"/>
      <c r="AI372" s="238">
        <v>500</v>
      </c>
      <c r="AJ372" s="238"/>
      <c r="AK372" s="238">
        <f t="shared" si="29"/>
        <v>500</v>
      </c>
    </row>
    <row r="373" spans="1:37" ht="15" customHeight="1">
      <c r="A373" s="281"/>
      <c r="B373" s="229"/>
      <c r="C373" s="227">
        <v>4410</v>
      </c>
      <c r="D373" s="228" t="s">
        <v>300</v>
      </c>
      <c r="E373" s="229">
        <v>200</v>
      </c>
      <c r="F373" s="230"/>
      <c r="G373" s="237">
        <v>200</v>
      </c>
      <c r="H373" s="230"/>
      <c r="I373" s="237">
        <v>200</v>
      </c>
      <c r="J373" s="230"/>
      <c r="K373" s="237">
        <v>200</v>
      </c>
      <c r="L373" s="230"/>
      <c r="M373" s="237">
        <v>200</v>
      </c>
      <c r="N373" s="230"/>
      <c r="O373" s="237">
        <v>200</v>
      </c>
      <c r="P373" s="230"/>
      <c r="Q373" s="237">
        <v>200</v>
      </c>
      <c r="R373" s="230"/>
      <c r="S373" s="237">
        <v>200</v>
      </c>
      <c r="T373" s="230">
        <v>-200</v>
      </c>
      <c r="U373" s="237">
        <v>200</v>
      </c>
      <c r="V373" s="233"/>
      <c r="W373" s="237">
        <v>200</v>
      </c>
      <c r="X373" s="233"/>
      <c r="Y373" s="237">
        <v>200</v>
      </c>
      <c r="Z373" s="229"/>
      <c r="AA373" s="237">
        <v>200</v>
      </c>
      <c r="AB373" s="230"/>
      <c r="AC373" s="237">
        <v>200</v>
      </c>
      <c r="AD373" s="228"/>
      <c r="AE373" s="237">
        <f aca="true" t="shared" si="30" ref="AE373:AE380">AC373+AD373</f>
        <v>200</v>
      </c>
      <c r="AF373" s="253"/>
      <c r="AG373" s="237">
        <f aca="true" t="shared" si="31" ref="AG373:AG380">AE373+AF373</f>
        <v>200</v>
      </c>
      <c r="AH373" s="237"/>
      <c r="AI373" s="238">
        <v>500</v>
      </c>
      <c r="AJ373" s="238"/>
      <c r="AK373" s="238">
        <f t="shared" si="29"/>
        <v>500</v>
      </c>
    </row>
    <row r="374" spans="1:37" ht="15" customHeight="1">
      <c r="A374" s="281"/>
      <c r="B374" s="229"/>
      <c r="C374" s="227">
        <v>4430</v>
      </c>
      <c r="D374" s="228" t="s">
        <v>279</v>
      </c>
      <c r="E374" s="229">
        <v>400</v>
      </c>
      <c r="F374" s="230">
        <v>-108</v>
      </c>
      <c r="G374" s="237">
        <v>292</v>
      </c>
      <c r="H374" s="230"/>
      <c r="I374" s="237">
        <v>292</v>
      </c>
      <c r="J374" s="230"/>
      <c r="K374" s="237">
        <v>292</v>
      </c>
      <c r="L374" s="230"/>
      <c r="M374" s="237">
        <v>292</v>
      </c>
      <c r="N374" s="230"/>
      <c r="O374" s="237">
        <v>292</v>
      </c>
      <c r="P374" s="230"/>
      <c r="Q374" s="237">
        <v>292</v>
      </c>
      <c r="R374" s="230"/>
      <c r="S374" s="237">
        <v>292</v>
      </c>
      <c r="T374" s="230"/>
      <c r="U374" s="237">
        <v>400</v>
      </c>
      <c r="V374" s="233"/>
      <c r="W374" s="237">
        <v>400</v>
      </c>
      <c r="X374" s="233"/>
      <c r="Y374" s="237">
        <v>400</v>
      </c>
      <c r="Z374" s="229">
        <v>-57</v>
      </c>
      <c r="AA374" s="237">
        <v>343</v>
      </c>
      <c r="AB374" s="230"/>
      <c r="AC374" s="237">
        <v>343</v>
      </c>
      <c r="AD374" s="228"/>
      <c r="AE374" s="237">
        <f t="shared" si="30"/>
        <v>343</v>
      </c>
      <c r="AF374" s="253"/>
      <c r="AG374" s="237">
        <f t="shared" si="31"/>
        <v>343</v>
      </c>
      <c r="AH374" s="237"/>
      <c r="AI374" s="238">
        <v>500</v>
      </c>
      <c r="AJ374" s="238"/>
      <c r="AK374" s="238">
        <f t="shared" si="29"/>
        <v>500</v>
      </c>
    </row>
    <row r="375" spans="1:37" ht="15" customHeight="1">
      <c r="A375" s="281"/>
      <c r="B375" s="338"/>
      <c r="C375" s="414">
        <v>4440</v>
      </c>
      <c r="D375" s="339" t="s">
        <v>280</v>
      </c>
      <c r="E375" s="334">
        <v>3100</v>
      </c>
      <c r="F375" s="335"/>
      <c r="G375" s="264">
        <v>3100</v>
      </c>
      <c r="H375" s="335"/>
      <c r="I375" s="264">
        <v>3100</v>
      </c>
      <c r="J375" s="335"/>
      <c r="K375" s="264">
        <v>3100</v>
      </c>
      <c r="L375" s="335"/>
      <c r="M375" s="264">
        <v>3100</v>
      </c>
      <c r="N375" s="335"/>
      <c r="O375" s="264">
        <v>3100</v>
      </c>
      <c r="P375" s="335"/>
      <c r="Q375" s="264">
        <v>3100</v>
      </c>
      <c r="R375" s="335"/>
      <c r="S375" s="264">
        <v>3100</v>
      </c>
      <c r="T375" s="335"/>
      <c r="U375" s="264">
        <v>2400</v>
      </c>
      <c r="V375" s="340"/>
      <c r="W375" s="264">
        <v>2400</v>
      </c>
      <c r="X375" s="340"/>
      <c r="Y375" s="264">
        <v>2400</v>
      </c>
      <c r="Z375" s="338"/>
      <c r="AA375" s="264">
        <v>2400</v>
      </c>
      <c r="AB375" s="335"/>
      <c r="AC375" s="264">
        <v>2400</v>
      </c>
      <c r="AD375" s="339"/>
      <c r="AE375" s="264">
        <f t="shared" si="30"/>
        <v>2400</v>
      </c>
      <c r="AF375" s="306"/>
      <c r="AG375" s="264">
        <f t="shared" si="31"/>
        <v>2400</v>
      </c>
      <c r="AH375" s="264"/>
      <c r="AI375" s="282">
        <v>5700</v>
      </c>
      <c r="AJ375" s="282"/>
      <c r="AK375" s="238">
        <f t="shared" si="29"/>
        <v>5700</v>
      </c>
    </row>
    <row r="376" spans="1:37" ht="15" customHeight="1">
      <c r="A376" s="289"/>
      <c r="B376" s="381" t="s">
        <v>449</v>
      </c>
      <c r="C376" s="382"/>
      <c r="D376" s="383"/>
      <c r="E376" s="294">
        <v>49800</v>
      </c>
      <c r="F376" s="292">
        <v>0</v>
      </c>
      <c r="G376" s="292">
        <v>49800</v>
      </c>
      <c r="H376" s="293"/>
      <c r="I376" s="294">
        <v>49800</v>
      </c>
      <c r="J376" s="292"/>
      <c r="K376" s="292">
        <v>49800</v>
      </c>
      <c r="L376" s="332"/>
      <c r="M376" s="292">
        <v>49800</v>
      </c>
      <c r="N376" s="294">
        <v>18400</v>
      </c>
      <c r="O376" s="294">
        <v>68200</v>
      </c>
      <c r="P376" s="293"/>
      <c r="Q376" s="294">
        <v>68200</v>
      </c>
      <c r="R376" s="292"/>
      <c r="S376" s="294">
        <v>68200</v>
      </c>
      <c r="T376" s="292">
        <v>-4693</v>
      </c>
      <c r="U376" s="320">
        <v>60000</v>
      </c>
      <c r="V376" s="292"/>
      <c r="W376" s="294">
        <v>60000</v>
      </c>
      <c r="X376" s="294"/>
      <c r="Y376" s="294">
        <v>60000</v>
      </c>
      <c r="Z376" s="294">
        <v>-1228</v>
      </c>
      <c r="AA376" s="295">
        <v>58772</v>
      </c>
      <c r="AB376" s="295">
        <v>0</v>
      </c>
      <c r="AC376" s="384">
        <v>58772</v>
      </c>
      <c r="AD376" s="384">
        <f>SUM(AD365:AD375)</f>
        <v>6500</v>
      </c>
      <c r="AE376" s="384">
        <f t="shared" si="30"/>
        <v>65272</v>
      </c>
      <c r="AF376" s="384"/>
      <c r="AG376" s="384">
        <f t="shared" si="31"/>
        <v>65272</v>
      </c>
      <c r="AH376" s="384"/>
      <c r="AI376" s="386">
        <f>SUM(AI363:AI375)</f>
        <v>127400</v>
      </c>
      <c r="AJ376" s="386"/>
      <c r="AK376" s="333">
        <f>SUM(AK363:AK375)</f>
        <v>127400</v>
      </c>
    </row>
    <row r="377" spans="1:37" ht="15" customHeight="1">
      <c r="A377" s="281"/>
      <c r="B377" s="298">
        <v>85406</v>
      </c>
      <c r="C377" s="227">
        <v>4010</v>
      </c>
      <c r="D377" s="228" t="s">
        <v>266</v>
      </c>
      <c r="E377" s="236">
        <v>164000</v>
      </c>
      <c r="F377" s="233">
        <v>20707</v>
      </c>
      <c r="G377" s="237">
        <v>184707</v>
      </c>
      <c r="H377" s="230"/>
      <c r="I377" s="237">
        <v>184707</v>
      </c>
      <c r="J377" s="230"/>
      <c r="K377" s="237">
        <v>184707</v>
      </c>
      <c r="L377" s="228"/>
      <c r="M377" s="237">
        <v>184707</v>
      </c>
      <c r="N377" s="233">
        <v>40164</v>
      </c>
      <c r="O377" s="237">
        <v>224871</v>
      </c>
      <c r="P377" s="233">
        <v>1250</v>
      </c>
      <c r="Q377" s="237">
        <v>226121</v>
      </c>
      <c r="R377" s="230"/>
      <c r="S377" s="237">
        <v>226121</v>
      </c>
      <c r="T377" s="233">
        <v>17459</v>
      </c>
      <c r="U377" s="237">
        <v>207000</v>
      </c>
      <c r="V377" s="233"/>
      <c r="W377" s="237">
        <v>207000</v>
      </c>
      <c r="X377" s="233"/>
      <c r="Y377" s="237">
        <v>207000</v>
      </c>
      <c r="Z377" s="230"/>
      <c r="AA377" s="237">
        <v>207000</v>
      </c>
      <c r="AB377" s="230"/>
      <c r="AC377" s="237">
        <v>207000</v>
      </c>
      <c r="AD377" s="230"/>
      <c r="AE377" s="237">
        <f t="shared" si="30"/>
        <v>207000</v>
      </c>
      <c r="AF377" s="233">
        <v>36000</v>
      </c>
      <c r="AG377" s="237">
        <f t="shared" si="31"/>
        <v>243000</v>
      </c>
      <c r="AH377" s="233">
        <v>3485</v>
      </c>
      <c r="AI377" s="238">
        <v>318198</v>
      </c>
      <c r="AJ377" s="238"/>
      <c r="AK377" s="238">
        <f aca="true" t="shared" si="32" ref="AK377:AK389">AI377+AJ377</f>
        <v>318198</v>
      </c>
    </row>
    <row r="378" spans="1:37" ht="15" customHeight="1">
      <c r="A378" s="281"/>
      <c r="B378" s="229" t="s">
        <v>450</v>
      </c>
      <c r="C378" s="227">
        <v>4040</v>
      </c>
      <c r="D378" s="228" t="s">
        <v>268</v>
      </c>
      <c r="E378" s="236">
        <v>19000</v>
      </c>
      <c r="F378" s="230">
        <v>-707</v>
      </c>
      <c r="G378" s="237">
        <v>18293</v>
      </c>
      <c r="H378" s="230"/>
      <c r="I378" s="232">
        <v>18293</v>
      </c>
      <c r="J378" s="307"/>
      <c r="K378" s="237">
        <v>18293</v>
      </c>
      <c r="L378" s="228"/>
      <c r="M378" s="237">
        <v>18293</v>
      </c>
      <c r="N378" s="230"/>
      <c r="O378" s="237">
        <v>18293</v>
      </c>
      <c r="P378" s="230"/>
      <c r="Q378" s="237">
        <v>18293</v>
      </c>
      <c r="R378" s="230"/>
      <c r="S378" s="237">
        <v>18293</v>
      </c>
      <c r="T378" s="230"/>
      <c r="U378" s="237">
        <v>19400</v>
      </c>
      <c r="V378" s="233"/>
      <c r="W378" s="237">
        <v>19400</v>
      </c>
      <c r="X378" s="233"/>
      <c r="Y378" s="237">
        <v>19400</v>
      </c>
      <c r="Z378" s="230">
        <v>559</v>
      </c>
      <c r="AA378" s="237">
        <v>19959</v>
      </c>
      <c r="AB378" s="230"/>
      <c r="AC378" s="237">
        <v>19959</v>
      </c>
      <c r="AD378" s="230"/>
      <c r="AE378" s="237">
        <f t="shared" si="30"/>
        <v>19959</v>
      </c>
      <c r="AF378" s="233"/>
      <c r="AG378" s="237">
        <f t="shared" si="31"/>
        <v>19959</v>
      </c>
      <c r="AH378" s="233"/>
      <c r="AI378" s="238">
        <v>25602</v>
      </c>
      <c r="AJ378" s="238"/>
      <c r="AK378" s="238">
        <f t="shared" si="32"/>
        <v>25602</v>
      </c>
    </row>
    <row r="379" spans="1:37" ht="15" customHeight="1">
      <c r="A379" s="281"/>
      <c r="B379" s="229" t="s">
        <v>451</v>
      </c>
      <c r="C379" s="227">
        <v>4110</v>
      </c>
      <c r="D379" s="228" t="s">
        <v>270</v>
      </c>
      <c r="E379" s="334">
        <v>32500</v>
      </c>
      <c r="F379" s="340">
        <v>3500</v>
      </c>
      <c r="G379" s="264">
        <v>36000</v>
      </c>
      <c r="H379" s="335"/>
      <c r="I379" s="264">
        <v>36000</v>
      </c>
      <c r="J379" s="336"/>
      <c r="K379" s="237">
        <v>36000</v>
      </c>
      <c r="L379" s="228"/>
      <c r="M379" s="237">
        <v>36000</v>
      </c>
      <c r="N379" s="233">
        <v>9000</v>
      </c>
      <c r="O379" s="237">
        <v>45000</v>
      </c>
      <c r="P379" s="230">
        <v>220</v>
      </c>
      <c r="Q379" s="237">
        <v>45220</v>
      </c>
      <c r="R379" s="230"/>
      <c r="S379" s="237">
        <v>45220</v>
      </c>
      <c r="T379" s="230">
        <v>326</v>
      </c>
      <c r="U379" s="237">
        <v>40000</v>
      </c>
      <c r="V379" s="233"/>
      <c r="W379" s="237">
        <v>40000</v>
      </c>
      <c r="X379" s="233"/>
      <c r="Y379" s="237">
        <v>40000</v>
      </c>
      <c r="Z379" s="230"/>
      <c r="AA379" s="237">
        <v>40000</v>
      </c>
      <c r="AB379" s="230"/>
      <c r="AC379" s="237">
        <v>40000</v>
      </c>
      <c r="AD379" s="230"/>
      <c r="AE379" s="237">
        <f t="shared" si="30"/>
        <v>40000</v>
      </c>
      <c r="AF379" s="233">
        <v>4000</v>
      </c>
      <c r="AG379" s="237">
        <f t="shared" si="31"/>
        <v>44000</v>
      </c>
      <c r="AH379" s="233"/>
      <c r="AI379" s="238">
        <v>62100</v>
      </c>
      <c r="AJ379" s="238"/>
      <c r="AK379" s="238">
        <f t="shared" si="32"/>
        <v>62100</v>
      </c>
    </row>
    <row r="380" spans="1:37" ht="15" customHeight="1">
      <c r="A380" s="281"/>
      <c r="B380" s="229"/>
      <c r="C380" s="227">
        <v>4120</v>
      </c>
      <c r="D380" s="228" t="s">
        <v>271</v>
      </c>
      <c r="E380" s="326">
        <v>4500</v>
      </c>
      <c r="F380" s="328">
        <v>1500</v>
      </c>
      <c r="G380" s="232">
        <v>6000</v>
      </c>
      <c r="H380" s="327"/>
      <c r="I380" s="232">
        <v>6000</v>
      </c>
      <c r="J380" s="307"/>
      <c r="K380" s="237">
        <v>6000</v>
      </c>
      <c r="L380" s="228"/>
      <c r="M380" s="237">
        <v>6000</v>
      </c>
      <c r="N380" s="230">
        <v>800</v>
      </c>
      <c r="O380" s="237">
        <v>6800</v>
      </c>
      <c r="P380" s="230">
        <v>30</v>
      </c>
      <c r="Q380" s="237">
        <v>6830</v>
      </c>
      <c r="R380" s="230"/>
      <c r="S380" s="237">
        <v>6830</v>
      </c>
      <c r="T380" s="230">
        <v>-621</v>
      </c>
      <c r="U380" s="237">
        <v>5600</v>
      </c>
      <c r="V380" s="233"/>
      <c r="W380" s="237">
        <v>5600</v>
      </c>
      <c r="X380" s="233"/>
      <c r="Y380" s="237">
        <v>5600</v>
      </c>
      <c r="Z380" s="230"/>
      <c r="AA380" s="237">
        <v>5600</v>
      </c>
      <c r="AB380" s="230"/>
      <c r="AC380" s="237">
        <v>5600</v>
      </c>
      <c r="AD380" s="230"/>
      <c r="AE380" s="237">
        <f t="shared" si="30"/>
        <v>5600</v>
      </c>
      <c r="AF380" s="233">
        <v>1000</v>
      </c>
      <c r="AG380" s="237">
        <f t="shared" si="31"/>
        <v>6600</v>
      </c>
      <c r="AH380" s="233"/>
      <c r="AI380" s="238">
        <v>8400</v>
      </c>
      <c r="AJ380" s="238"/>
      <c r="AK380" s="238">
        <f t="shared" si="32"/>
        <v>8400</v>
      </c>
    </row>
    <row r="381" spans="1:37" ht="15" customHeight="1">
      <c r="A381" s="281"/>
      <c r="B381" s="229"/>
      <c r="C381" s="227">
        <v>4170</v>
      </c>
      <c r="D381" s="228" t="s">
        <v>272</v>
      </c>
      <c r="E381" s="236"/>
      <c r="F381" s="233"/>
      <c r="G381" s="237"/>
      <c r="H381" s="230"/>
      <c r="I381" s="237"/>
      <c r="J381" s="274"/>
      <c r="K381" s="237"/>
      <c r="L381" s="228"/>
      <c r="M381" s="237"/>
      <c r="N381" s="230"/>
      <c r="O381" s="237"/>
      <c r="P381" s="230"/>
      <c r="Q381" s="237"/>
      <c r="R381" s="230"/>
      <c r="S381" s="237"/>
      <c r="T381" s="230"/>
      <c r="U381" s="237"/>
      <c r="V381" s="233"/>
      <c r="W381" s="237"/>
      <c r="X381" s="233"/>
      <c r="Y381" s="237"/>
      <c r="Z381" s="230"/>
      <c r="AA381" s="237"/>
      <c r="AB381" s="230"/>
      <c r="AC381" s="237"/>
      <c r="AD381" s="230"/>
      <c r="AE381" s="237"/>
      <c r="AF381" s="233"/>
      <c r="AG381" s="237"/>
      <c r="AH381" s="233"/>
      <c r="AI381" s="238">
        <v>2000</v>
      </c>
      <c r="AJ381" s="238"/>
      <c r="AK381" s="238">
        <f t="shared" si="32"/>
        <v>2000</v>
      </c>
    </row>
    <row r="382" spans="1:37" ht="15" customHeight="1">
      <c r="A382" s="281"/>
      <c r="B382" s="229"/>
      <c r="C382" s="470">
        <v>4210</v>
      </c>
      <c r="D382" s="491" t="s">
        <v>273</v>
      </c>
      <c r="E382" s="492">
        <v>12000</v>
      </c>
      <c r="F382" s="493">
        <v>183</v>
      </c>
      <c r="G382" s="422">
        <v>12183</v>
      </c>
      <c r="H382" s="493"/>
      <c r="I382" s="422">
        <v>12183</v>
      </c>
      <c r="J382" s="494"/>
      <c r="K382" s="422">
        <v>12183</v>
      </c>
      <c r="L382" s="495"/>
      <c r="M382" s="422">
        <v>12183</v>
      </c>
      <c r="N382" s="375">
        <v>-1000</v>
      </c>
      <c r="O382" s="422">
        <v>11183</v>
      </c>
      <c r="P382" s="230"/>
      <c r="Q382" s="237">
        <v>11183</v>
      </c>
      <c r="R382" s="230"/>
      <c r="S382" s="237">
        <v>11183</v>
      </c>
      <c r="T382" s="233">
        <v>-8061</v>
      </c>
      <c r="U382" s="237">
        <v>10000</v>
      </c>
      <c r="V382" s="233"/>
      <c r="W382" s="237">
        <v>10000</v>
      </c>
      <c r="X382" s="233"/>
      <c r="Y382" s="237">
        <v>10000</v>
      </c>
      <c r="Z382" s="230">
        <v>39</v>
      </c>
      <c r="AA382" s="237">
        <v>10039</v>
      </c>
      <c r="AB382" s="230"/>
      <c r="AC382" s="237">
        <v>10039</v>
      </c>
      <c r="AD382" s="230"/>
      <c r="AE382" s="237">
        <f>AC382+AD382</f>
        <v>10039</v>
      </c>
      <c r="AF382" s="233">
        <v>-3000</v>
      </c>
      <c r="AG382" s="237">
        <f>AE382+AF382</f>
        <v>7039</v>
      </c>
      <c r="AH382" s="233"/>
      <c r="AI382" s="238">
        <v>17000</v>
      </c>
      <c r="AJ382" s="238"/>
      <c r="AK382" s="238">
        <f t="shared" si="32"/>
        <v>17000</v>
      </c>
    </row>
    <row r="383" spans="1:37" ht="15" customHeight="1">
      <c r="A383" s="281"/>
      <c r="B383" s="229"/>
      <c r="C383" s="227">
        <v>4240</v>
      </c>
      <c r="D383" s="228" t="s">
        <v>354</v>
      </c>
      <c r="E383" s="334">
        <v>2000</v>
      </c>
      <c r="F383" s="335"/>
      <c r="G383" s="264">
        <v>2000</v>
      </c>
      <c r="H383" s="230"/>
      <c r="I383" s="237">
        <v>2000</v>
      </c>
      <c r="J383" s="274"/>
      <c r="K383" s="237">
        <v>2000</v>
      </c>
      <c r="L383" s="228"/>
      <c r="M383" s="237">
        <v>2000</v>
      </c>
      <c r="N383" s="233">
        <v>-1900</v>
      </c>
      <c r="O383" s="237">
        <v>100</v>
      </c>
      <c r="P383" s="230"/>
      <c r="Q383" s="237">
        <v>100</v>
      </c>
      <c r="R383" s="230"/>
      <c r="S383" s="237">
        <v>100</v>
      </c>
      <c r="T383" s="230">
        <v>-40</v>
      </c>
      <c r="U383" s="237">
        <v>2900</v>
      </c>
      <c r="V383" s="233"/>
      <c r="W383" s="237">
        <v>2900</v>
      </c>
      <c r="X383" s="233"/>
      <c r="Y383" s="237">
        <v>2900</v>
      </c>
      <c r="Z383" s="230"/>
      <c r="AA383" s="237">
        <v>2900</v>
      </c>
      <c r="AB383" s="230"/>
      <c r="AC383" s="237">
        <v>2900</v>
      </c>
      <c r="AD383" s="230"/>
      <c r="AE383" s="237">
        <f>AC383+AD383</f>
        <v>2900</v>
      </c>
      <c r="AF383" s="233">
        <v>-2000</v>
      </c>
      <c r="AG383" s="237">
        <f>AE383+AF383</f>
        <v>900</v>
      </c>
      <c r="AH383" s="233"/>
      <c r="AI383" s="238">
        <v>2000</v>
      </c>
      <c r="AJ383" s="238"/>
      <c r="AK383" s="238">
        <f t="shared" si="32"/>
        <v>2000</v>
      </c>
    </row>
    <row r="384" spans="1:37" ht="15" customHeight="1">
      <c r="A384" s="281"/>
      <c r="B384" s="229"/>
      <c r="C384" s="227">
        <v>4260</v>
      </c>
      <c r="D384" s="228" t="s">
        <v>274</v>
      </c>
      <c r="E384" s="326">
        <v>12000</v>
      </c>
      <c r="F384" s="327"/>
      <c r="G384" s="232">
        <v>12000</v>
      </c>
      <c r="H384" s="230"/>
      <c r="I384" s="237">
        <v>12000</v>
      </c>
      <c r="J384" s="274"/>
      <c r="K384" s="237">
        <v>12000</v>
      </c>
      <c r="L384" s="228"/>
      <c r="M384" s="237">
        <v>12000</v>
      </c>
      <c r="N384" s="230"/>
      <c r="O384" s="237">
        <v>12000</v>
      </c>
      <c r="P384" s="230"/>
      <c r="Q384" s="237">
        <v>12000</v>
      </c>
      <c r="R384" s="230"/>
      <c r="S384" s="237">
        <v>12000</v>
      </c>
      <c r="T384" s="233">
        <v>-1882</v>
      </c>
      <c r="U384" s="237">
        <v>15000</v>
      </c>
      <c r="V384" s="233"/>
      <c r="W384" s="237">
        <v>15000</v>
      </c>
      <c r="X384" s="233"/>
      <c r="Y384" s="237">
        <v>15000</v>
      </c>
      <c r="Z384" s="230"/>
      <c r="AA384" s="237">
        <v>15000</v>
      </c>
      <c r="AB384" s="230"/>
      <c r="AC384" s="237">
        <v>15000</v>
      </c>
      <c r="AD384" s="230"/>
      <c r="AE384" s="237">
        <f>AC384+AD384</f>
        <v>15000</v>
      </c>
      <c r="AF384" s="233"/>
      <c r="AG384" s="237">
        <f>AE384+AF384</f>
        <v>15000</v>
      </c>
      <c r="AH384" s="233"/>
      <c r="AI384" s="238">
        <v>13000</v>
      </c>
      <c r="AJ384" s="238"/>
      <c r="AK384" s="238">
        <f t="shared" si="32"/>
        <v>13000</v>
      </c>
    </row>
    <row r="385" spans="1:37" ht="15" customHeight="1">
      <c r="A385" s="281"/>
      <c r="B385" s="229"/>
      <c r="C385" s="227">
        <v>4300</v>
      </c>
      <c r="D385" s="228" t="s">
        <v>257</v>
      </c>
      <c r="E385" s="236">
        <v>5000</v>
      </c>
      <c r="F385" s="230"/>
      <c r="G385" s="237">
        <v>5000</v>
      </c>
      <c r="H385" s="230"/>
      <c r="I385" s="237">
        <v>5000</v>
      </c>
      <c r="J385" s="274"/>
      <c r="K385" s="237">
        <v>5000</v>
      </c>
      <c r="L385" s="228"/>
      <c r="M385" s="237">
        <v>5000</v>
      </c>
      <c r="N385" s="233">
        <v>1200</v>
      </c>
      <c r="O385" s="237">
        <v>6200</v>
      </c>
      <c r="P385" s="230"/>
      <c r="Q385" s="237">
        <v>6200</v>
      </c>
      <c r="R385" s="230"/>
      <c r="S385" s="237">
        <v>6200</v>
      </c>
      <c r="T385" s="230">
        <v>-864</v>
      </c>
      <c r="U385" s="237">
        <v>10000</v>
      </c>
      <c r="V385" s="233"/>
      <c r="W385" s="237">
        <v>10000</v>
      </c>
      <c r="X385" s="233"/>
      <c r="Y385" s="237">
        <v>10000</v>
      </c>
      <c r="Z385" s="230"/>
      <c r="AA385" s="237">
        <v>10000</v>
      </c>
      <c r="AB385" s="230"/>
      <c r="AC385" s="237">
        <v>10000</v>
      </c>
      <c r="AD385" s="230"/>
      <c r="AE385" s="237">
        <f>AC385+AD385</f>
        <v>10000</v>
      </c>
      <c r="AF385" s="233">
        <v>-5000</v>
      </c>
      <c r="AG385" s="237">
        <f>AE385+AF385</f>
        <v>5000</v>
      </c>
      <c r="AH385" s="233"/>
      <c r="AI385" s="238">
        <v>6000</v>
      </c>
      <c r="AJ385" s="238"/>
      <c r="AK385" s="238">
        <f t="shared" si="32"/>
        <v>6000</v>
      </c>
    </row>
    <row r="386" spans="1:37" ht="15" customHeight="1">
      <c r="A386" s="281"/>
      <c r="B386" s="229"/>
      <c r="C386" s="227">
        <v>4350</v>
      </c>
      <c r="D386" s="228" t="s">
        <v>277</v>
      </c>
      <c r="E386" s="236"/>
      <c r="F386" s="230"/>
      <c r="G386" s="237"/>
      <c r="H386" s="230"/>
      <c r="I386" s="237"/>
      <c r="J386" s="274"/>
      <c r="K386" s="237"/>
      <c r="L386" s="228"/>
      <c r="M386" s="237"/>
      <c r="N386" s="233"/>
      <c r="O386" s="237"/>
      <c r="P386" s="230"/>
      <c r="Q386" s="237"/>
      <c r="R386" s="230"/>
      <c r="S386" s="237"/>
      <c r="T386" s="230"/>
      <c r="U386" s="237"/>
      <c r="V386" s="233"/>
      <c r="W386" s="237"/>
      <c r="X386" s="233"/>
      <c r="Y386" s="237"/>
      <c r="Z386" s="230"/>
      <c r="AA386" s="237"/>
      <c r="AB386" s="230"/>
      <c r="AC386" s="237"/>
      <c r="AD386" s="230"/>
      <c r="AE386" s="237"/>
      <c r="AF386" s="233"/>
      <c r="AG386" s="237"/>
      <c r="AH386" s="233"/>
      <c r="AI386" s="238">
        <v>1000</v>
      </c>
      <c r="AJ386" s="238"/>
      <c r="AK386" s="238">
        <f t="shared" si="32"/>
        <v>1000</v>
      </c>
    </row>
    <row r="387" spans="1:37" ht="15" customHeight="1">
      <c r="A387" s="281"/>
      <c r="B387" s="229"/>
      <c r="C387" s="227">
        <v>4410</v>
      </c>
      <c r="D387" s="228" t="s">
        <v>300</v>
      </c>
      <c r="E387" s="236"/>
      <c r="F387" s="230"/>
      <c r="G387" s="237"/>
      <c r="H387" s="230"/>
      <c r="I387" s="237"/>
      <c r="J387" s="274"/>
      <c r="K387" s="237"/>
      <c r="L387" s="228"/>
      <c r="M387" s="237"/>
      <c r="N387" s="233"/>
      <c r="O387" s="237"/>
      <c r="P387" s="230"/>
      <c r="Q387" s="237"/>
      <c r="R387" s="230"/>
      <c r="S387" s="237"/>
      <c r="T387" s="230"/>
      <c r="U387" s="237">
        <v>1000</v>
      </c>
      <c r="V387" s="233"/>
      <c r="W387" s="237">
        <v>1000</v>
      </c>
      <c r="X387" s="233"/>
      <c r="Y387" s="237">
        <v>1000</v>
      </c>
      <c r="Z387" s="230"/>
      <c r="AA387" s="237">
        <v>1000</v>
      </c>
      <c r="AB387" s="230"/>
      <c r="AC387" s="237">
        <v>1000</v>
      </c>
      <c r="AD387" s="230"/>
      <c r="AE387" s="237">
        <f>AC387+AD387</f>
        <v>1000</v>
      </c>
      <c r="AF387" s="233"/>
      <c r="AG387" s="237">
        <f>AE387+AF387</f>
        <v>1000</v>
      </c>
      <c r="AH387" s="233"/>
      <c r="AI387" s="238">
        <v>500</v>
      </c>
      <c r="AJ387" s="238"/>
      <c r="AK387" s="238">
        <f t="shared" si="32"/>
        <v>500</v>
      </c>
    </row>
    <row r="388" spans="1:37" ht="15" customHeight="1">
      <c r="A388" s="281"/>
      <c r="B388" s="229"/>
      <c r="C388" s="227">
        <v>4430</v>
      </c>
      <c r="D388" s="228" t="s">
        <v>279</v>
      </c>
      <c r="E388" s="229">
        <v>800</v>
      </c>
      <c r="F388" s="230">
        <v>-183</v>
      </c>
      <c r="G388" s="237">
        <v>617</v>
      </c>
      <c r="H388" s="230"/>
      <c r="I388" s="237">
        <v>617</v>
      </c>
      <c r="J388" s="274"/>
      <c r="K388" s="237">
        <v>617</v>
      </c>
      <c r="L388" s="228"/>
      <c r="M388" s="237">
        <v>617</v>
      </c>
      <c r="N388" s="230"/>
      <c r="O388" s="237">
        <v>617</v>
      </c>
      <c r="P388" s="230"/>
      <c r="Q388" s="237">
        <v>617</v>
      </c>
      <c r="R388" s="230"/>
      <c r="S388" s="237">
        <v>617</v>
      </c>
      <c r="T388" s="230"/>
      <c r="U388" s="237">
        <v>1000</v>
      </c>
      <c r="V388" s="233"/>
      <c r="W388" s="237">
        <v>1000</v>
      </c>
      <c r="X388" s="233"/>
      <c r="Y388" s="237">
        <v>1000</v>
      </c>
      <c r="Z388" s="230">
        <v>-598</v>
      </c>
      <c r="AA388" s="237">
        <v>402</v>
      </c>
      <c r="AB388" s="230"/>
      <c r="AC388" s="237">
        <v>402</v>
      </c>
      <c r="AD388" s="230"/>
      <c r="AE388" s="237">
        <f>AC388+AD388</f>
        <v>402</v>
      </c>
      <c r="AF388" s="233"/>
      <c r="AG388" s="237">
        <f>AE388+AF388</f>
        <v>402</v>
      </c>
      <c r="AH388" s="233"/>
      <c r="AI388" s="238">
        <v>700</v>
      </c>
      <c r="AJ388" s="238"/>
      <c r="AK388" s="238">
        <f t="shared" si="32"/>
        <v>700</v>
      </c>
    </row>
    <row r="389" spans="1:37" ht="15" customHeight="1">
      <c r="A389" s="281"/>
      <c r="B389" s="338"/>
      <c r="C389" s="414">
        <v>4440</v>
      </c>
      <c r="D389" s="339" t="s">
        <v>280</v>
      </c>
      <c r="E389" s="334">
        <v>14800</v>
      </c>
      <c r="F389" s="230"/>
      <c r="G389" s="237">
        <v>14800</v>
      </c>
      <c r="H389" s="230"/>
      <c r="I389" s="264">
        <v>14800</v>
      </c>
      <c r="J389" s="336"/>
      <c r="K389" s="264">
        <v>14800</v>
      </c>
      <c r="L389" s="339"/>
      <c r="M389" s="264">
        <v>14800</v>
      </c>
      <c r="N389" s="230"/>
      <c r="O389" s="237">
        <v>14800</v>
      </c>
      <c r="P389" s="230"/>
      <c r="Q389" s="237">
        <v>14800</v>
      </c>
      <c r="R389" s="230"/>
      <c r="S389" s="237">
        <v>14800</v>
      </c>
      <c r="T389" s="230"/>
      <c r="U389" s="237">
        <v>16600</v>
      </c>
      <c r="V389" s="233"/>
      <c r="W389" s="237">
        <v>16600</v>
      </c>
      <c r="X389" s="233"/>
      <c r="Y389" s="237">
        <v>16600</v>
      </c>
      <c r="Z389" s="230"/>
      <c r="AA389" s="237">
        <v>16600</v>
      </c>
      <c r="AB389" s="230"/>
      <c r="AC389" s="237">
        <v>16600</v>
      </c>
      <c r="AD389" s="230"/>
      <c r="AE389" s="264">
        <f>AC389+AD389</f>
        <v>16600</v>
      </c>
      <c r="AF389" s="233"/>
      <c r="AG389" s="264">
        <f>AE389+AF389</f>
        <v>16600</v>
      </c>
      <c r="AH389" s="233"/>
      <c r="AI389" s="282">
        <v>20500</v>
      </c>
      <c r="AJ389" s="282"/>
      <c r="AK389" s="238">
        <f t="shared" si="32"/>
        <v>20500</v>
      </c>
    </row>
    <row r="390" spans="1:37" ht="15" customHeight="1">
      <c r="A390" s="281"/>
      <c r="B390" s="276"/>
      <c r="C390" s="277"/>
      <c r="D390" s="276"/>
      <c r="E390" s="242">
        <v>267700</v>
      </c>
      <c r="F390" s="241">
        <v>25000</v>
      </c>
      <c r="G390" s="241">
        <v>292700</v>
      </c>
      <c r="H390" s="240"/>
      <c r="I390" s="242">
        <v>292700</v>
      </c>
      <c r="J390" s="241"/>
      <c r="K390" s="241">
        <v>292700</v>
      </c>
      <c r="L390" s="240"/>
      <c r="M390" s="242">
        <v>292700</v>
      </c>
      <c r="N390" s="241">
        <v>45000</v>
      </c>
      <c r="O390" s="242">
        <v>340000</v>
      </c>
      <c r="P390" s="242">
        <v>1500</v>
      </c>
      <c r="Q390" s="242">
        <v>341500</v>
      </c>
      <c r="R390" s="242"/>
      <c r="S390" s="242">
        <v>341500</v>
      </c>
      <c r="T390" s="242">
        <v>6317</v>
      </c>
      <c r="U390" s="242">
        <v>340000</v>
      </c>
      <c r="V390" s="241"/>
      <c r="W390" s="242">
        <v>340000</v>
      </c>
      <c r="X390" s="242"/>
      <c r="Y390" s="242">
        <v>340000</v>
      </c>
      <c r="Z390" s="241">
        <v>0</v>
      </c>
      <c r="AA390" s="243">
        <v>340000</v>
      </c>
      <c r="AB390" s="269">
        <v>0</v>
      </c>
      <c r="AC390" s="243">
        <v>340000</v>
      </c>
      <c r="AD390" s="269">
        <v>0</v>
      </c>
      <c r="AE390" s="254">
        <f>SUM(AE377:AE389)</f>
        <v>328500</v>
      </c>
      <c r="AF390" s="243">
        <f>SUM(AF377:AF389)</f>
        <v>31000</v>
      </c>
      <c r="AG390" s="254">
        <f>SUM(AG377:AG389)</f>
        <v>359500</v>
      </c>
      <c r="AH390" s="243">
        <f>SUM(AH377:AH389)</f>
        <v>3485</v>
      </c>
      <c r="AI390" s="284">
        <f>SUM(AI377:AI389)</f>
        <v>477000</v>
      </c>
      <c r="AJ390" s="284"/>
      <c r="AK390" s="333">
        <f>SUM(AK377:AK389)</f>
        <v>477000</v>
      </c>
    </row>
    <row r="391" spans="1:37" ht="15" customHeight="1">
      <c r="A391" s="281"/>
      <c r="B391" s="280">
        <v>85407</v>
      </c>
      <c r="C391" s="227"/>
      <c r="D391" s="228"/>
      <c r="E391" s="228"/>
      <c r="F391" s="230"/>
      <c r="G391" s="237"/>
      <c r="H391" s="230"/>
      <c r="I391" s="228"/>
      <c r="J391" s="230"/>
      <c r="K391" s="237"/>
      <c r="L391" s="230"/>
      <c r="M391" s="237"/>
      <c r="N391" s="230"/>
      <c r="O391" s="237"/>
      <c r="P391" s="230"/>
      <c r="Q391" s="237"/>
      <c r="R391" s="230"/>
      <c r="S391" s="237"/>
      <c r="T391" s="230"/>
      <c r="U391" s="237"/>
      <c r="V391" s="233"/>
      <c r="W391" s="237"/>
      <c r="X391" s="233"/>
      <c r="Y391" s="237"/>
      <c r="Z391" s="230"/>
      <c r="AA391" s="231"/>
      <c r="AB391" s="230"/>
      <c r="AC391" s="231"/>
      <c r="AD391" s="230"/>
      <c r="AE391" s="232"/>
      <c r="AF391" s="233"/>
      <c r="AG391" s="232"/>
      <c r="AH391" s="233"/>
      <c r="AI391" s="257"/>
      <c r="AJ391" s="256"/>
      <c r="AK391" s="454"/>
    </row>
    <row r="392" spans="1:37" ht="15" customHeight="1">
      <c r="A392" s="281"/>
      <c r="B392" s="229" t="s">
        <v>452</v>
      </c>
      <c r="C392" s="227">
        <v>4010</v>
      </c>
      <c r="D392" s="228" t="s">
        <v>266</v>
      </c>
      <c r="E392" s="237">
        <v>65700</v>
      </c>
      <c r="F392" s="233">
        <v>4000</v>
      </c>
      <c r="G392" s="237">
        <v>69700</v>
      </c>
      <c r="H392" s="230"/>
      <c r="I392" s="237">
        <v>69700</v>
      </c>
      <c r="J392" s="230"/>
      <c r="K392" s="237">
        <v>69700</v>
      </c>
      <c r="L392" s="230"/>
      <c r="M392" s="237">
        <v>69700</v>
      </c>
      <c r="N392" s="230"/>
      <c r="O392" s="237">
        <v>69700</v>
      </c>
      <c r="P392" s="233">
        <v>-8056</v>
      </c>
      <c r="Q392" s="237">
        <v>61644</v>
      </c>
      <c r="R392" s="230">
        <v>-500</v>
      </c>
      <c r="S392" s="237">
        <v>61144</v>
      </c>
      <c r="T392" s="230"/>
      <c r="U392" s="237">
        <v>69300</v>
      </c>
      <c r="V392" s="233"/>
      <c r="W392" s="237">
        <v>69300</v>
      </c>
      <c r="X392" s="233"/>
      <c r="Y392" s="237">
        <v>69300</v>
      </c>
      <c r="Z392" s="230"/>
      <c r="AA392" s="237">
        <v>69300</v>
      </c>
      <c r="AB392" s="230"/>
      <c r="AC392" s="237">
        <v>69300</v>
      </c>
      <c r="AD392" s="233">
        <v>-13000</v>
      </c>
      <c r="AE392" s="237">
        <f>AC392+AD392</f>
        <v>56300</v>
      </c>
      <c r="AF392" s="233">
        <v>1500</v>
      </c>
      <c r="AG392" s="237">
        <f>AE392+AF392</f>
        <v>57800</v>
      </c>
      <c r="AH392" s="233"/>
      <c r="AI392" s="261">
        <v>81294</v>
      </c>
      <c r="AJ392" s="260"/>
      <c r="AK392" s="454">
        <f aca="true" t="shared" si="33" ref="AK392:AK403">AI392+AJ392</f>
        <v>81294</v>
      </c>
    </row>
    <row r="393" spans="1:37" ht="15" customHeight="1">
      <c r="A393" s="281"/>
      <c r="B393" s="229" t="s">
        <v>453</v>
      </c>
      <c r="C393" s="227">
        <v>4040</v>
      </c>
      <c r="D393" s="228" t="s">
        <v>268</v>
      </c>
      <c r="E393" s="237">
        <v>5000</v>
      </c>
      <c r="F393" s="230"/>
      <c r="G393" s="237">
        <v>5000</v>
      </c>
      <c r="H393" s="230"/>
      <c r="I393" s="237">
        <v>5000</v>
      </c>
      <c r="J393" s="230"/>
      <c r="K393" s="237">
        <v>5000</v>
      </c>
      <c r="L393" s="230"/>
      <c r="M393" s="237">
        <v>5000</v>
      </c>
      <c r="N393" s="230"/>
      <c r="O393" s="237">
        <v>5000</v>
      </c>
      <c r="P393" s="230">
        <v>450</v>
      </c>
      <c r="Q393" s="237">
        <v>5450</v>
      </c>
      <c r="R393" s="230"/>
      <c r="S393" s="237">
        <v>5450</v>
      </c>
      <c r="T393" s="230"/>
      <c r="U393" s="237">
        <v>6000</v>
      </c>
      <c r="V393" s="233"/>
      <c r="W393" s="237">
        <v>6000</v>
      </c>
      <c r="X393" s="233"/>
      <c r="Y393" s="237">
        <v>6000</v>
      </c>
      <c r="Z393" s="230"/>
      <c r="AA393" s="237">
        <v>6000</v>
      </c>
      <c r="AB393" s="230">
        <v>-296</v>
      </c>
      <c r="AC393" s="237">
        <v>5704</v>
      </c>
      <c r="AD393" s="230"/>
      <c r="AE393" s="237">
        <f>AC393+AD393</f>
        <v>5704</v>
      </c>
      <c r="AF393" s="233"/>
      <c r="AG393" s="237">
        <f>AE393+AF393</f>
        <v>5704</v>
      </c>
      <c r="AH393" s="233"/>
      <c r="AI393" s="261">
        <v>6500</v>
      </c>
      <c r="AJ393" s="260"/>
      <c r="AK393" s="454">
        <f t="shared" si="33"/>
        <v>6500</v>
      </c>
    </row>
    <row r="394" spans="1:37" ht="15" customHeight="1">
      <c r="A394" s="281"/>
      <c r="B394" s="229"/>
      <c r="C394" s="227">
        <v>4110</v>
      </c>
      <c r="D394" s="228" t="s">
        <v>270</v>
      </c>
      <c r="E394" s="237">
        <v>12500</v>
      </c>
      <c r="F394" s="230">
        <v>500</v>
      </c>
      <c r="G394" s="237">
        <v>13000</v>
      </c>
      <c r="H394" s="230"/>
      <c r="I394" s="237">
        <v>13000</v>
      </c>
      <c r="J394" s="230"/>
      <c r="K394" s="237">
        <v>13000</v>
      </c>
      <c r="L394" s="230"/>
      <c r="M394" s="237">
        <v>13000</v>
      </c>
      <c r="N394" s="230"/>
      <c r="O394" s="237">
        <v>13000</v>
      </c>
      <c r="P394" s="233">
        <v>-1455</v>
      </c>
      <c r="Q394" s="237">
        <v>11545</v>
      </c>
      <c r="R394" s="230">
        <v>500</v>
      </c>
      <c r="S394" s="237">
        <v>12045</v>
      </c>
      <c r="T394" s="230"/>
      <c r="U394" s="237">
        <v>11000</v>
      </c>
      <c r="V394" s="233"/>
      <c r="W394" s="237">
        <v>11000</v>
      </c>
      <c r="X394" s="233"/>
      <c r="Y394" s="237">
        <v>11000</v>
      </c>
      <c r="Z394" s="230"/>
      <c r="AA394" s="237">
        <v>11000</v>
      </c>
      <c r="AB394" s="230"/>
      <c r="AC394" s="237">
        <v>11000</v>
      </c>
      <c r="AD394" s="230"/>
      <c r="AE394" s="237">
        <f>AC394+AD394</f>
        <v>11000</v>
      </c>
      <c r="AF394" s="233">
        <v>500</v>
      </c>
      <c r="AG394" s="237">
        <f>AE394+AF394</f>
        <v>11500</v>
      </c>
      <c r="AH394" s="233"/>
      <c r="AI394" s="261">
        <v>14800</v>
      </c>
      <c r="AJ394" s="260"/>
      <c r="AK394" s="454">
        <f t="shared" si="33"/>
        <v>14800</v>
      </c>
    </row>
    <row r="395" spans="1:37" ht="15" customHeight="1">
      <c r="A395" s="281"/>
      <c r="B395" s="229"/>
      <c r="C395" s="227">
        <v>4120</v>
      </c>
      <c r="D395" s="228" t="s">
        <v>271</v>
      </c>
      <c r="E395" s="237">
        <v>1800</v>
      </c>
      <c r="F395" s="230">
        <v>500</v>
      </c>
      <c r="G395" s="237">
        <v>2300</v>
      </c>
      <c r="H395" s="230"/>
      <c r="I395" s="237">
        <v>2300</v>
      </c>
      <c r="J395" s="230"/>
      <c r="K395" s="237">
        <v>2300</v>
      </c>
      <c r="L395" s="230"/>
      <c r="M395" s="237">
        <v>2300</v>
      </c>
      <c r="N395" s="230"/>
      <c r="O395" s="237">
        <v>2300</v>
      </c>
      <c r="P395" s="230">
        <v>-659</v>
      </c>
      <c r="Q395" s="237">
        <v>1641</v>
      </c>
      <c r="R395" s="230"/>
      <c r="S395" s="237">
        <v>1641</v>
      </c>
      <c r="T395" s="230"/>
      <c r="U395" s="237">
        <v>1700</v>
      </c>
      <c r="V395" s="233"/>
      <c r="W395" s="237">
        <v>1700</v>
      </c>
      <c r="X395" s="233"/>
      <c r="Y395" s="237">
        <v>1700</v>
      </c>
      <c r="Z395" s="230"/>
      <c r="AA395" s="237">
        <v>1700</v>
      </c>
      <c r="AB395" s="230"/>
      <c r="AC395" s="237">
        <v>1700</v>
      </c>
      <c r="AD395" s="230"/>
      <c r="AE395" s="237">
        <f>AC395+AD395</f>
        <v>1700</v>
      </c>
      <c r="AF395" s="233"/>
      <c r="AG395" s="237">
        <f>AE395+AF395</f>
        <v>1700</v>
      </c>
      <c r="AH395" s="233"/>
      <c r="AI395" s="261">
        <v>2000</v>
      </c>
      <c r="AJ395" s="260"/>
      <c r="AK395" s="454">
        <f t="shared" si="33"/>
        <v>2000</v>
      </c>
    </row>
    <row r="396" spans="1:37" ht="15" customHeight="1">
      <c r="A396" s="281"/>
      <c r="B396" s="229"/>
      <c r="C396" s="227">
        <v>4170</v>
      </c>
      <c r="D396" s="228" t="s">
        <v>272</v>
      </c>
      <c r="E396" s="237"/>
      <c r="F396" s="230"/>
      <c r="G396" s="237"/>
      <c r="H396" s="230"/>
      <c r="I396" s="237"/>
      <c r="J396" s="230"/>
      <c r="K396" s="237"/>
      <c r="L396" s="230"/>
      <c r="M396" s="237"/>
      <c r="N396" s="230"/>
      <c r="O396" s="237"/>
      <c r="P396" s="230"/>
      <c r="Q396" s="237"/>
      <c r="R396" s="230"/>
      <c r="S396" s="237"/>
      <c r="T396" s="230"/>
      <c r="U396" s="237"/>
      <c r="V396" s="233"/>
      <c r="W396" s="237"/>
      <c r="X396" s="233"/>
      <c r="Y396" s="237"/>
      <c r="Z396" s="230"/>
      <c r="AA396" s="237"/>
      <c r="AB396" s="230"/>
      <c r="AC396" s="237"/>
      <c r="AD396" s="230"/>
      <c r="AE396" s="253"/>
      <c r="AF396" s="233"/>
      <c r="AG396" s="253"/>
      <c r="AH396" s="233"/>
      <c r="AI396" s="261">
        <v>500</v>
      </c>
      <c r="AJ396" s="260"/>
      <c r="AK396" s="454">
        <f t="shared" si="33"/>
        <v>500</v>
      </c>
    </row>
    <row r="397" spans="1:37" ht="15" customHeight="1">
      <c r="A397" s="281"/>
      <c r="B397" s="229"/>
      <c r="C397" s="227">
        <v>4210</v>
      </c>
      <c r="D397" s="228" t="s">
        <v>273</v>
      </c>
      <c r="E397" s="237">
        <v>2000</v>
      </c>
      <c r="F397" s="230"/>
      <c r="G397" s="237">
        <v>2000</v>
      </c>
      <c r="H397" s="230"/>
      <c r="I397" s="237">
        <v>2000</v>
      </c>
      <c r="J397" s="230"/>
      <c r="K397" s="237">
        <v>2000</v>
      </c>
      <c r="L397" s="230"/>
      <c r="M397" s="237">
        <v>2000</v>
      </c>
      <c r="N397" s="230"/>
      <c r="O397" s="237">
        <v>2000</v>
      </c>
      <c r="P397" s="230"/>
      <c r="Q397" s="237">
        <v>2000</v>
      </c>
      <c r="R397" s="230"/>
      <c r="S397" s="237">
        <v>2000</v>
      </c>
      <c r="T397" s="230"/>
      <c r="U397" s="237">
        <v>2500</v>
      </c>
      <c r="V397" s="233"/>
      <c r="W397" s="237">
        <v>2500</v>
      </c>
      <c r="X397" s="233"/>
      <c r="Y397" s="237">
        <v>2500</v>
      </c>
      <c r="Z397" s="230"/>
      <c r="AA397" s="237">
        <v>2500</v>
      </c>
      <c r="AB397" s="230"/>
      <c r="AC397" s="237">
        <v>2500</v>
      </c>
      <c r="AD397" s="230"/>
      <c r="AE397" s="253">
        <f>AC397+AD397</f>
        <v>2500</v>
      </c>
      <c r="AF397" s="233"/>
      <c r="AG397" s="253">
        <f>AE397+AF397</f>
        <v>2500</v>
      </c>
      <c r="AH397" s="233"/>
      <c r="AI397" s="261">
        <v>2900</v>
      </c>
      <c r="AJ397" s="260">
        <v>1100</v>
      </c>
      <c r="AK397" s="454">
        <f t="shared" si="33"/>
        <v>4000</v>
      </c>
    </row>
    <row r="398" spans="1:37" ht="15" customHeight="1">
      <c r="A398" s="281"/>
      <c r="B398" s="229"/>
      <c r="C398" s="227">
        <v>4260</v>
      </c>
      <c r="D398" s="228" t="s">
        <v>274</v>
      </c>
      <c r="E398" s="237">
        <v>1000</v>
      </c>
      <c r="F398" s="230"/>
      <c r="G398" s="237">
        <v>1000</v>
      </c>
      <c r="H398" s="230"/>
      <c r="I398" s="237">
        <v>1000</v>
      </c>
      <c r="J398" s="230"/>
      <c r="K398" s="237">
        <v>1000</v>
      </c>
      <c r="L398" s="230"/>
      <c r="M398" s="237">
        <v>1000</v>
      </c>
      <c r="N398" s="230"/>
      <c r="O398" s="237">
        <v>1000</v>
      </c>
      <c r="P398" s="230"/>
      <c r="Q398" s="237">
        <v>1000</v>
      </c>
      <c r="R398" s="230"/>
      <c r="S398" s="237">
        <v>1000</v>
      </c>
      <c r="T398" s="230"/>
      <c r="U398" s="237">
        <v>1500</v>
      </c>
      <c r="V398" s="233"/>
      <c r="W398" s="237">
        <v>1500</v>
      </c>
      <c r="X398" s="233"/>
      <c r="Y398" s="237">
        <v>1500</v>
      </c>
      <c r="Z398" s="230"/>
      <c r="AA398" s="237">
        <v>1500</v>
      </c>
      <c r="AB398" s="230"/>
      <c r="AC398" s="237">
        <v>1500</v>
      </c>
      <c r="AD398" s="230"/>
      <c r="AE398" s="237">
        <f>AC398+AD398</f>
        <v>1500</v>
      </c>
      <c r="AF398" s="233"/>
      <c r="AG398" s="237">
        <f>AE398+AF398</f>
        <v>1500</v>
      </c>
      <c r="AH398" s="233"/>
      <c r="AI398" s="261">
        <v>1000</v>
      </c>
      <c r="AJ398" s="260"/>
      <c r="AK398" s="454">
        <f t="shared" si="33"/>
        <v>1000</v>
      </c>
    </row>
    <row r="399" spans="1:37" ht="15" customHeight="1">
      <c r="A399" s="281"/>
      <c r="B399" s="229"/>
      <c r="C399" s="227">
        <v>4270</v>
      </c>
      <c r="D399" s="228" t="s">
        <v>275</v>
      </c>
      <c r="E399" s="237"/>
      <c r="F399" s="230"/>
      <c r="G399" s="237"/>
      <c r="H399" s="230"/>
      <c r="I399" s="237"/>
      <c r="J399" s="230"/>
      <c r="K399" s="237"/>
      <c r="L399" s="230"/>
      <c r="M399" s="237"/>
      <c r="N399" s="230"/>
      <c r="O399" s="237"/>
      <c r="P399" s="230"/>
      <c r="Q399" s="237"/>
      <c r="R399" s="230"/>
      <c r="S399" s="237"/>
      <c r="T399" s="230"/>
      <c r="U399" s="237"/>
      <c r="V399" s="233"/>
      <c r="W399" s="237"/>
      <c r="X399" s="233"/>
      <c r="Y399" s="237"/>
      <c r="Z399" s="230"/>
      <c r="AA399" s="237"/>
      <c r="AB399" s="230"/>
      <c r="AC399" s="237"/>
      <c r="AD399" s="230"/>
      <c r="AE399" s="237"/>
      <c r="AF399" s="233"/>
      <c r="AG399" s="237"/>
      <c r="AH399" s="233"/>
      <c r="AI399" s="261">
        <v>500</v>
      </c>
      <c r="AJ399" s="260"/>
      <c r="AK399" s="454">
        <f t="shared" si="33"/>
        <v>500</v>
      </c>
    </row>
    <row r="400" spans="1:37" ht="15" customHeight="1">
      <c r="A400" s="281"/>
      <c r="B400" s="229"/>
      <c r="C400" s="227">
        <v>4300</v>
      </c>
      <c r="D400" s="228" t="s">
        <v>257</v>
      </c>
      <c r="E400" s="237">
        <v>8500</v>
      </c>
      <c r="F400" s="233">
        <v>5000</v>
      </c>
      <c r="G400" s="237">
        <v>13500</v>
      </c>
      <c r="H400" s="230"/>
      <c r="I400" s="237">
        <v>13500</v>
      </c>
      <c r="J400" s="230"/>
      <c r="K400" s="237">
        <v>13500</v>
      </c>
      <c r="L400" s="230"/>
      <c r="M400" s="237">
        <v>13500</v>
      </c>
      <c r="N400" s="230"/>
      <c r="O400" s="237">
        <v>13500</v>
      </c>
      <c r="P400" s="233">
        <v>8300</v>
      </c>
      <c r="Q400" s="237">
        <v>21800</v>
      </c>
      <c r="R400" s="230"/>
      <c r="S400" s="237">
        <v>21800</v>
      </c>
      <c r="T400" s="230"/>
      <c r="U400" s="237">
        <v>11080</v>
      </c>
      <c r="V400" s="233"/>
      <c r="W400" s="237">
        <v>11080</v>
      </c>
      <c r="X400" s="233"/>
      <c r="Y400" s="237">
        <v>11080</v>
      </c>
      <c r="Z400" s="230"/>
      <c r="AA400" s="237">
        <v>11080</v>
      </c>
      <c r="AB400" s="233">
        <v>2496</v>
      </c>
      <c r="AC400" s="237">
        <v>13576</v>
      </c>
      <c r="AD400" s="233">
        <v>16600</v>
      </c>
      <c r="AE400" s="237">
        <f>AC400+AD400</f>
        <v>30176</v>
      </c>
      <c r="AF400" s="233"/>
      <c r="AG400" s="237">
        <f>AE400+AF400</f>
        <v>30176</v>
      </c>
      <c r="AH400" s="233"/>
      <c r="AI400" s="261">
        <v>30000</v>
      </c>
      <c r="AJ400" s="260">
        <v>1300</v>
      </c>
      <c r="AK400" s="454">
        <f t="shared" si="33"/>
        <v>31300</v>
      </c>
    </row>
    <row r="401" spans="1:37" ht="15" customHeight="1">
      <c r="A401" s="281"/>
      <c r="B401" s="229"/>
      <c r="C401" s="227">
        <v>4410</v>
      </c>
      <c r="D401" s="228" t="s">
        <v>300</v>
      </c>
      <c r="E401" s="237"/>
      <c r="F401" s="233"/>
      <c r="G401" s="237"/>
      <c r="H401" s="230"/>
      <c r="I401" s="237"/>
      <c r="J401" s="230"/>
      <c r="K401" s="237"/>
      <c r="L401" s="230"/>
      <c r="M401" s="237"/>
      <c r="N401" s="230"/>
      <c r="O401" s="237"/>
      <c r="P401" s="233"/>
      <c r="Q401" s="237"/>
      <c r="R401" s="230"/>
      <c r="S401" s="237"/>
      <c r="T401" s="230"/>
      <c r="U401" s="237"/>
      <c r="V401" s="233"/>
      <c r="W401" s="237"/>
      <c r="X401" s="233"/>
      <c r="Y401" s="237"/>
      <c r="Z401" s="230"/>
      <c r="AA401" s="237"/>
      <c r="AB401" s="233"/>
      <c r="AC401" s="237"/>
      <c r="AD401" s="233"/>
      <c r="AE401" s="237"/>
      <c r="AF401" s="233"/>
      <c r="AG401" s="237"/>
      <c r="AH401" s="233"/>
      <c r="AI401" s="261">
        <v>300</v>
      </c>
      <c r="AJ401" s="260"/>
      <c r="AK401" s="454">
        <f t="shared" si="33"/>
        <v>300</v>
      </c>
    </row>
    <row r="402" spans="1:37" ht="15" customHeight="1">
      <c r="A402" s="281"/>
      <c r="B402" s="229"/>
      <c r="C402" s="227">
        <v>4440</v>
      </c>
      <c r="D402" s="228" t="s">
        <v>280</v>
      </c>
      <c r="E402" s="237">
        <v>3500</v>
      </c>
      <c r="F402" s="230"/>
      <c r="G402" s="237">
        <v>3500</v>
      </c>
      <c r="H402" s="230"/>
      <c r="I402" s="237">
        <v>3500</v>
      </c>
      <c r="J402" s="230"/>
      <c r="K402" s="237">
        <v>3500</v>
      </c>
      <c r="L402" s="230"/>
      <c r="M402" s="237">
        <v>3500</v>
      </c>
      <c r="N402" s="230"/>
      <c r="O402" s="237">
        <v>3500</v>
      </c>
      <c r="P402" s="233">
        <v>1420</v>
      </c>
      <c r="Q402" s="264">
        <v>4920</v>
      </c>
      <c r="R402" s="230"/>
      <c r="S402" s="237">
        <v>4920</v>
      </c>
      <c r="T402" s="230"/>
      <c r="U402" s="237">
        <v>4920</v>
      </c>
      <c r="V402" s="233"/>
      <c r="W402" s="237">
        <v>4920</v>
      </c>
      <c r="X402" s="233"/>
      <c r="Y402" s="237">
        <v>4920</v>
      </c>
      <c r="Z402" s="230"/>
      <c r="AA402" s="237">
        <v>4920</v>
      </c>
      <c r="AB402" s="233">
        <v>-2200</v>
      </c>
      <c r="AC402" s="237">
        <v>2720</v>
      </c>
      <c r="AD402" s="233">
        <v>-2000</v>
      </c>
      <c r="AE402" s="264">
        <f>AC402+AD402</f>
        <v>720</v>
      </c>
      <c r="AF402" s="233"/>
      <c r="AG402" s="264">
        <f>AE402+AF402</f>
        <v>720</v>
      </c>
      <c r="AH402" s="233"/>
      <c r="AI402" s="261">
        <v>6206</v>
      </c>
      <c r="AJ402" s="260"/>
      <c r="AK402" s="454">
        <f t="shared" si="33"/>
        <v>6206</v>
      </c>
    </row>
    <row r="403" spans="1:37" ht="15" customHeight="1">
      <c r="A403" s="281"/>
      <c r="B403" s="229"/>
      <c r="C403" s="496">
        <v>6060</v>
      </c>
      <c r="D403" s="230" t="s">
        <v>454</v>
      </c>
      <c r="E403" s="236"/>
      <c r="F403" s="230"/>
      <c r="G403" s="253"/>
      <c r="H403" s="230"/>
      <c r="I403" s="237"/>
      <c r="J403" s="230"/>
      <c r="K403" s="253"/>
      <c r="L403" s="230"/>
      <c r="M403" s="237"/>
      <c r="N403" s="230"/>
      <c r="O403" s="237"/>
      <c r="P403" s="233"/>
      <c r="Q403" s="264"/>
      <c r="R403" s="230"/>
      <c r="S403" s="237"/>
      <c r="T403" s="230"/>
      <c r="U403" s="237"/>
      <c r="V403" s="233"/>
      <c r="W403" s="237"/>
      <c r="X403" s="233"/>
      <c r="Y403" s="237"/>
      <c r="Z403" s="230"/>
      <c r="AA403" s="237"/>
      <c r="AB403" s="233"/>
      <c r="AC403" s="237"/>
      <c r="AD403" s="233"/>
      <c r="AE403" s="237"/>
      <c r="AF403" s="233"/>
      <c r="AG403" s="237"/>
      <c r="AH403" s="233"/>
      <c r="AI403" s="268"/>
      <c r="AJ403" s="267">
        <v>2600</v>
      </c>
      <c r="AK403" s="454">
        <f t="shared" si="33"/>
        <v>2600</v>
      </c>
    </row>
    <row r="404" spans="1:37" ht="15" customHeight="1">
      <c r="A404" s="281"/>
      <c r="B404" s="290" t="s">
        <v>455</v>
      </c>
      <c r="C404" s="329"/>
      <c r="D404" s="330"/>
      <c r="E404" s="326">
        <v>100000</v>
      </c>
      <c r="F404" s="288">
        <v>10000</v>
      </c>
      <c r="G404" s="288">
        <v>110000</v>
      </c>
      <c r="H404" s="307"/>
      <c r="I404" s="232">
        <v>110000</v>
      </c>
      <c r="J404" s="288"/>
      <c r="K404" s="288">
        <v>110000</v>
      </c>
      <c r="L404" s="240"/>
      <c r="M404" s="242">
        <v>110000</v>
      </c>
      <c r="N404" s="240"/>
      <c r="O404" s="242">
        <v>110000</v>
      </c>
      <c r="P404" s="241">
        <v>0</v>
      </c>
      <c r="Q404" s="242">
        <v>110000</v>
      </c>
      <c r="R404" s="241">
        <v>0</v>
      </c>
      <c r="S404" s="242">
        <v>110000</v>
      </c>
      <c r="T404" s="241"/>
      <c r="U404" s="242">
        <v>110000</v>
      </c>
      <c r="V404" s="241">
        <v>0</v>
      </c>
      <c r="W404" s="242">
        <v>110000</v>
      </c>
      <c r="X404" s="242"/>
      <c r="Y404" s="242">
        <v>110000</v>
      </c>
      <c r="Z404" s="241"/>
      <c r="AA404" s="243">
        <v>110000</v>
      </c>
      <c r="AB404" s="243">
        <v>0</v>
      </c>
      <c r="AC404" s="243">
        <v>110000</v>
      </c>
      <c r="AD404" s="243">
        <f>SUM(AD391:AD402)</f>
        <v>1600</v>
      </c>
      <c r="AE404" s="254">
        <f>AC404+AD404</f>
        <v>111600</v>
      </c>
      <c r="AF404" s="243">
        <f>SUM(AF391:AF402)</f>
        <v>2000</v>
      </c>
      <c r="AG404" s="254">
        <f>AE404+AF404</f>
        <v>113600</v>
      </c>
      <c r="AH404" s="269"/>
      <c r="AI404" s="270">
        <f>SUM(AI392:AI403)</f>
        <v>146000</v>
      </c>
      <c r="AJ404" s="270">
        <f>SUM(AJ392:AJ403)</f>
        <v>5000</v>
      </c>
      <c r="AK404" s="390">
        <f>SUM(AK392:AK403)</f>
        <v>151000</v>
      </c>
    </row>
    <row r="405" spans="1:37" ht="15" customHeight="1">
      <c r="A405" s="262"/>
      <c r="B405" s="437">
        <v>85446</v>
      </c>
      <c r="C405" s="279">
        <v>4300</v>
      </c>
      <c r="D405" s="309" t="s">
        <v>257</v>
      </c>
      <c r="E405" s="326"/>
      <c r="F405" s="288"/>
      <c r="G405" s="288"/>
      <c r="H405" s="307"/>
      <c r="I405" s="232"/>
      <c r="J405" s="288"/>
      <c r="K405" s="288"/>
      <c r="L405" s="240"/>
      <c r="M405" s="242"/>
      <c r="N405" s="240"/>
      <c r="O405" s="242"/>
      <c r="P405" s="239"/>
      <c r="Q405" s="242"/>
      <c r="R405" s="241"/>
      <c r="S405" s="242"/>
      <c r="T405" s="241"/>
      <c r="U405" s="242"/>
      <c r="V405" s="241"/>
      <c r="W405" s="242"/>
      <c r="X405" s="242"/>
      <c r="Y405" s="242"/>
      <c r="Z405" s="241"/>
      <c r="AA405" s="243"/>
      <c r="AB405" s="243"/>
      <c r="AC405" s="243"/>
      <c r="AD405" s="243"/>
      <c r="AE405" s="254"/>
      <c r="AF405" s="243"/>
      <c r="AG405" s="254"/>
      <c r="AH405" s="269"/>
      <c r="AI405" s="390"/>
      <c r="AJ405" s="257">
        <v>4700</v>
      </c>
      <c r="AK405" s="256">
        <f>AI405+AJ405</f>
        <v>4700</v>
      </c>
    </row>
    <row r="406" spans="1:37" ht="15" customHeight="1">
      <c r="A406" s="262"/>
      <c r="B406" s="342" t="s">
        <v>456</v>
      </c>
      <c r="C406" s="266"/>
      <c r="D406" s="342"/>
      <c r="E406" s="326"/>
      <c r="F406" s="288"/>
      <c r="G406" s="288"/>
      <c r="H406" s="307"/>
      <c r="I406" s="232"/>
      <c r="J406" s="288"/>
      <c r="K406" s="288"/>
      <c r="L406" s="240"/>
      <c r="M406" s="242"/>
      <c r="N406" s="240"/>
      <c r="O406" s="242"/>
      <c r="P406" s="239"/>
      <c r="Q406" s="242"/>
      <c r="R406" s="241"/>
      <c r="S406" s="242"/>
      <c r="T406" s="241"/>
      <c r="U406" s="242"/>
      <c r="V406" s="241"/>
      <c r="W406" s="242"/>
      <c r="X406" s="242"/>
      <c r="Y406" s="242"/>
      <c r="Z406" s="241"/>
      <c r="AA406" s="243"/>
      <c r="AB406" s="243"/>
      <c r="AC406" s="243"/>
      <c r="AD406" s="243"/>
      <c r="AE406" s="254"/>
      <c r="AF406" s="243"/>
      <c r="AG406" s="254"/>
      <c r="AH406" s="269"/>
      <c r="AI406" s="270"/>
      <c r="AJ406" s="497"/>
      <c r="AK406" s="270"/>
    </row>
    <row r="407" spans="1:37" ht="15" customHeight="1">
      <c r="A407" s="262"/>
      <c r="B407" s="290"/>
      <c r="C407" s="329"/>
      <c r="D407" s="330"/>
      <c r="E407" s="326"/>
      <c r="F407" s="288"/>
      <c r="G407" s="288"/>
      <c r="H407" s="307"/>
      <c r="I407" s="232"/>
      <c r="J407" s="288"/>
      <c r="K407" s="288"/>
      <c r="L407" s="240"/>
      <c r="M407" s="242"/>
      <c r="N407" s="240"/>
      <c r="O407" s="242"/>
      <c r="P407" s="239"/>
      <c r="Q407" s="242"/>
      <c r="R407" s="241"/>
      <c r="S407" s="242"/>
      <c r="T407" s="241"/>
      <c r="U407" s="242"/>
      <c r="V407" s="241"/>
      <c r="W407" s="242"/>
      <c r="X407" s="242"/>
      <c r="Y407" s="242"/>
      <c r="Z407" s="241"/>
      <c r="AA407" s="243"/>
      <c r="AB407" s="243"/>
      <c r="AC407" s="243"/>
      <c r="AD407" s="243"/>
      <c r="AE407" s="254"/>
      <c r="AF407" s="243"/>
      <c r="AG407" s="254"/>
      <c r="AH407" s="269"/>
      <c r="AI407" s="333"/>
      <c r="AJ407" s="333">
        <f>AJ405</f>
        <v>4700</v>
      </c>
      <c r="AK407" s="333">
        <f>AK405</f>
        <v>4700</v>
      </c>
    </row>
    <row r="408" spans="1:37" ht="15" customHeight="1">
      <c r="A408" s="262"/>
      <c r="B408" s="437">
        <v>85495</v>
      </c>
      <c r="C408" s="279">
        <v>4440</v>
      </c>
      <c r="D408" s="228" t="s">
        <v>280</v>
      </c>
      <c r="E408" s="326"/>
      <c r="F408" s="288"/>
      <c r="G408" s="288"/>
      <c r="H408" s="307"/>
      <c r="I408" s="232"/>
      <c r="J408" s="288"/>
      <c r="K408" s="288"/>
      <c r="L408" s="240"/>
      <c r="M408" s="242"/>
      <c r="N408" s="240"/>
      <c r="O408" s="242"/>
      <c r="P408" s="239"/>
      <c r="Q408" s="242"/>
      <c r="R408" s="241"/>
      <c r="S408" s="242"/>
      <c r="T408" s="241"/>
      <c r="U408" s="242"/>
      <c r="V408" s="241"/>
      <c r="W408" s="242"/>
      <c r="X408" s="242"/>
      <c r="Y408" s="242"/>
      <c r="Z408" s="241"/>
      <c r="AA408" s="243"/>
      <c r="AB408" s="243"/>
      <c r="AC408" s="243"/>
      <c r="AD408" s="243"/>
      <c r="AE408" s="254"/>
      <c r="AF408" s="243"/>
      <c r="AG408" s="254"/>
      <c r="AH408" s="269"/>
      <c r="AI408" s="256">
        <v>2920</v>
      </c>
      <c r="AJ408" s="256"/>
      <c r="AK408" s="256">
        <f>AI408+AJ408</f>
        <v>2920</v>
      </c>
    </row>
    <row r="409" spans="1:37" ht="15" customHeight="1">
      <c r="A409" s="262"/>
      <c r="B409" s="342" t="s">
        <v>315</v>
      </c>
      <c r="C409" s="266"/>
      <c r="D409" s="342"/>
      <c r="E409" s="326"/>
      <c r="F409" s="288"/>
      <c r="G409" s="288"/>
      <c r="H409" s="307"/>
      <c r="I409" s="232"/>
      <c r="J409" s="288"/>
      <c r="K409" s="288"/>
      <c r="L409" s="240"/>
      <c r="M409" s="242"/>
      <c r="N409" s="240"/>
      <c r="O409" s="242"/>
      <c r="P409" s="239"/>
      <c r="Q409" s="242"/>
      <c r="R409" s="241"/>
      <c r="S409" s="242"/>
      <c r="T409" s="241"/>
      <c r="U409" s="242"/>
      <c r="V409" s="241"/>
      <c r="W409" s="242"/>
      <c r="X409" s="242"/>
      <c r="Y409" s="242"/>
      <c r="Z409" s="241"/>
      <c r="AA409" s="243"/>
      <c r="AB409" s="243"/>
      <c r="AC409" s="243"/>
      <c r="AD409" s="243"/>
      <c r="AE409" s="254"/>
      <c r="AF409" s="243"/>
      <c r="AG409" s="254"/>
      <c r="AH409" s="269"/>
      <c r="AI409" s="270"/>
      <c r="AJ409" s="270"/>
      <c r="AK409" s="270"/>
    </row>
    <row r="410" spans="1:37" ht="15" customHeight="1">
      <c r="A410" s="262"/>
      <c r="B410" s="290" t="s">
        <v>457</v>
      </c>
      <c r="C410" s="329"/>
      <c r="D410" s="230"/>
      <c r="E410" s="326"/>
      <c r="F410" s="288"/>
      <c r="G410" s="288"/>
      <c r="H410" s="307"/>
      <c r="I410" s="232"/>
      <c r="J410" s="288"/>
      <c r="K410" s="288"/>
      <c r="L410" s="240"/>
      <c r="M410" s="242"/>
      <c r="N410" s="240"/>
      <c r="O410" s="242"/>
      <c r="P410" s="239"/>
      <c r="Q410" s="242"/>
      <c r="R410" s="241"/>
      <c r="S410" s="242"/>
      <c r="T410" s="241"/>
      <c r="U410" s="242"/>
      <c r="V410" s="241"/>
      <c r="W410" s="242"/>
      <c r="X410" s="242"/>
      <c r="Y410" s="242"/>
      <c r="Z410" s="241"/>
      <c r="AA410" s="243"/>
      <c r="AB410" s="243"/>
      <c r="AC410" s="243"/>
      <c r="AD410" s="243"/>
      <c r="AE410" s="254"/>
      <c r="AF410" s="243"/>
      <c r="AG410" s="254"/>
      <c r="AH410" s="269"/>
      <c r="AI410" s="333">
        <f>AI408</f>
        <v>2920</v>
      </c>
      <c r="AJ410" s="333"/>
      <c r="AK410" s="333">
        <f>AK408</f>
        <v>2920</v>
      </c>
    </row>
    <row r="411" spans="1:37" ht="15" customHeight="1">
      <c r="A411" s="846" t="s">
        <v>458</v>
      </c>
      <c r="B411" s="150"/>
      <c r="C411" s="150"/>
      <c r="D411" s="151"/>
      <c r="E411" s="481">
        <v>417500</v>
      </c>
      <c r="F411" s="241">
        <v>35000</v>
      </c>
      <c r="G411" s="241">
        <v>452500</v>
      </c>
      <c r="H411" s="240"/>
      <c r="I411" s="242">
        <v>452500</v>
      </c>
      <c r="J411" s="242" t="e">
        <f>#N/A</f>
        <v>#N/A</v>
      </c>
      <c r="K411" s="241" t="e">
        <f>#N/A</f>
        <v>#N/A</v>
      </c>
      <c r="L411" s="240"/>
      <c r="M411" s="242" t="e">
        <f>#N/A</f>
        <v>#N/A</v>
      </c>
      <c r="N411" s="241">
        <v>63400</v>
      </c>
      <c r="O411" s="242" t="e">
        <f>#N/A</f>
        <v>#N/A</v>
      </c>
      <c r="P411" s="239" t="e">
        <f>#N/A</f>
        <v>#N/A</v>
      </c>
      <c r="Q411" s="242" t="e">
        <f>#N/A</f>
        <v>#N/A</v>
      </c>
      <c r="R411" s="242" t="e">
        <f>#N/A</f>
        <v>#N/A</v>
      </c>
      <c r="S411" s="242" t="e">
        <f>#N/A</f>
        <v>#N/A</v>
      </c>
      <c r="T411" s="242" t="e">
        <f>#N/A</f>
        <v>#N/A</v>
      </c>
      <c r="U411" s="242">
        <v>510000</v>
      </c>
      <c r="V411" s="242">
        <v>1540</v>
      </c>
      <c r="W411" s="242">
        <v>511540</v>
      </c>
      <c r="X411" s="242"/>
      <c r="Y411" s="242">
        <v>511540</v>
      </c>
      <c r="Z411" s="241">
        <v>-1228</v>
      </c>
      <c r="AA411" s="243">
        <v>510312</v>
      </c>
      <c r="AB411" s="243">
        <v>77440</v>
      </c>
      <c r="AC411" s="243">
        <v>587752</v>
      </c>
      <c r="AD411" s="243">
        <v>6500</v>
      </c>
      <c r="AE411" s="254" t="e">
        <f>#REF!+AE404+#REF!+AE390+AE376</f>
        <v>#REF!</v>
      </c>
      <c r="AF411" s="243" t="e">
        <f>#REF!+AF404+#REF!+AF390+AF376</f>
        <v>#REF!</v>
      </c>
      <c r="AG411" s="254" t="e">
        <f>#REF!+AG404+#REF!+AG390+AG376</f>
        <v>#REF!</v>
      </c>
      <c r="AH411" s="269" t="e">
        <f>#REF!+AH404+#REF!+AH390+AH376</f>
        <v>#REF!</v>
      </c>
      <c r="AI411" s="333">
        <f>SUM(AI376+AI390+AI404+AI410+AI407)</f>
        <v>753320</v>
      </c>
      <c r="AJ411" s="333">
        <f>SUM(AJ376+AJ390+AJ404+AJ410+AJ407)</f>
        <v>9700</v>
      </c>
      <c r="AK411" s="333">
        <f>SUM(AK376+AK390+AK404+AK410+AK407)</f>
        <v>763020</v>
      </c>
    </row>
    <row r="412" spans="1:37" ht="15" customHeight="1">
      <c r="A412" s="359">
        <v>921</v>
      </c>
      <c r="B412" s="498">
        <v>92118</v>
      </c>
      <c r="C412" s="359">
        <v>2480</v>
      </c>
      <c r="D412" s="360" t="s">
        <v>459</v>
      </c>
      <c r="E412" s="444">
        <v>400000</v>
      </c>
      <c r="F412" s="447"/>
      <c r="G412" s="446">
        <v>400000</v>
      </c>
      <c r="H412" s="447"/>
      <c r="I412" s="446">
        <v>400000</v>
      </c>
      <c r="J412" s="447"/>
      <c r="K412" s="446">
        <v>400000</v>
      </c>
      <c r="L412" s="445"/>
      <c r="M412" s="446">
        <v>400000</v>
      </c>
      <c r="N412" s="447"/>
      <c r="O412" s="446">
        <v>400000</v>
      </c>
      <c r="P412" s="445">
        <v>41000</v>
      </c>
      <c r="Q412" s="446">
        <v>441000</v>
      </c>
      <c r="R412" s="448" t="s">
        <v>460</v>
      </c>
      <c r="S412" s="446">
        <v>445000</v>
      </c>
      <c r="T412" s="328"/>
      <c r="U412" s="232">
        <v>360000</v>
      </c>
      <c r="V412" s="233"/>
      <c r="W412" s="237">
        <v>360000</v>
      </c>
      <c r="X412" s="233"/>
      <c r="Y412" s="237">
        <v>360000</v>
      </c>
      <c r="Z412" s="230"/>
      <c r="AA412" s="237">
        <v>360000</v>
      </c>
      <c r="AB412" s="233">
        <v>1000</v>
      </c>
      <c r="AC412" s="237">
        <v>361000</v>
      </c>
      <c r="AD412" s="450" t="s">
        <v>461</v>
      </c>
      <c r="AE412" s="232">
        <v>391000</v>
      </c>
      <c r="AF412" s="450"/>
      <c r="AG412" s="232">
        <v>391000</v>
      </c>
      <c r="AH412" s="450"/>
      <c r="AI412" s="238">
        <v>280000</v>
      </c>
      <c r="AJ412" s="238"/>
      <c r="AK412" s="238">
        <f>AI412+AJ412</f>
        <v>280000</v>
      </c>
    </row>
    <row r="413" spans="1:37" ht="15.75" customHeight="1">
      <c r="A413" s="281" t="s">
        <v>462</v>
      </c>
      <c r="B413" s="314" t="s">
        <v>463</v>
      </c>
      <c r="C413" s="259"/>
      <c r="D413" s="313" t="s">
        <v>464</v>
      </c>
      <c r="E413" s="334"/>
      <c r="F413" s="335"/>
      <c r="G413" s="264"/>
      <c r="H413" s="335"/>
      <c r="I413" s="264"/>
      <c r="J413" s="335"/>
      <c r="K413" s="264"/>
      <c r="L413" s="340"/>
      <c r="M413" s="264"/>
      <c r="N413" s="335"/>
      <c r="O413" s="264"/>
      <c r="P413" s="335"/>
      <c r="Q413" s="264"/>
      <c r="R413" s="335"/>
      <c r="S413" s="237"/>
      <c r="T413" s="230"/>
      <c r="U413" s="237"/>
      <c r="V413" s="233"/>
      <c r="W413" s="237"/>
      <c r="X413" s="233"/>
      <c r="Y413" s="237"/>
      <c r="Z413" s="230"/>
      <c r="AA413" s="228"/>
      <c r="AB413" s="230"/>
      <c r="AC413" s="228"/>
      <c r="AD413" s="230"/>
      <c r="AE413" s="237"/>
      <c r="AF413" s="233"/>
      <c r="AG413" s="237"/>
      <c r="AH413" s="233"/>
      <c r="AI413" s="238"/>
      <c r="AJ413" s="238"/>
      <c r="AK413" s="238"/>
    </row>
    <row r="414" spans="1:37" ht="15" customHeight="1">
      <c r="A414" s="281" t="s">
        <v>465</v>
      </c>
      <c r="B414" s="499"/>
      <c r="C414" s="266"/>
      <c r="D414" s="342"/>
      <c r="E414" s="236"/>
      <c r="F414" s="230"/>
      <c r="G414" s="237"/>
      <c r="H414" s="230"/>
      <c r="I414" s="237"/>
      <c r="J414" s="230"/>
      <c r="K414" s="237"/>
      <c r="L414" s="233"/>
      <c r="M414" s="237"/>
      <c r="N414" s="230"/>
      <c r="O414" s="237"/>
      <c r="P414" s="233"/>
      <c r="Q414" s="237"/>
      <c r="R414" s="233"/>
      <c r="S414" s="237"/>
      <c r="T414" s="230"/>
      <c r="U414" s="237"/>
      <c r="V414" s="233"/>
      <c r="W414" s="237"/>
      <c r="X414" s="233"/>
      <c r="Y414" s="237"/>
      <c r="Z414" s="230"/>
      <c r="AA414" s="228"/>
      <c r="AB414" s="230"/>
      <c r="AC414" s="228"/>
      <c r="AD414" s="230"/>
      <c r="AE414" s="264"/>
      <c r="AF414" s="233"/>
      <c r="AG414" s="264"/>
      <c r="AH414" s="233"/>
      <c r="AI414" s="282"/>
      <c r="AJ414" s="282"/>
      <c r="AK414" s="282"/>
    </row>
    <row r="415" spans="1:37" ht="15" customHeight="1">
      <c r="A415" s="281"/>
      <c r="B415" s="482" t="s">
        <v>466</v>
      </c>
      <c r="C415" s="414"/>
      <c r="D415" s="339"/>
      <c r="E415" s="241">
        <v>400000</v>
      </c>
      <c r="F415" s="240"/>
      <c r="G415" s="241">
        <v>400000</v>
      </c>
      <c r="H415" s="240"/>
      <c r="I415" s="242">
        <v>400000</v>
      </c>
      <c r="J415" s="241"/>
      <c r="K415" s="241">
        <v>400000</v>
      </c>
      <c r="L415" s="241">
        <v>80000</v>
      </c>
      <c r="M415" s="242">
        <v>480000</v>
      </c>
      <c r="N415" s="240"/>
      <c r="O415" s="241">
        <v>480000</v>
      </c>
      <c r="P415" s="240">
        <v>0</v>
      </c>
      <c r="Q415" s="242">
        <v>441000</v>
      </c>
      <c r="R415" s="241">
        <v>-35000</v>
      </c>
      <c r="S415" s="242">
        <v>445000</v>
      </c>
      <c r="T415" s="241"/>
      <c r="U415" s="242">
        <v>360000</v>
      </c>
      <c r="V415" s="241"/>
      <c r="W415" s="242">
        <v>360000</v>
      </c>
      <c r="X415" s="242"/>
      <c r="Y415" s="242">
        <v>360000</v>
      </c>
      <c r="Z415" s="241"/>
      <c r="AA415" s="243">
        <v>360000</v>
      </c>
      <c r="AB415" s="243">
        <v>1000</v>
      </c>
      <c r="AC415" s="243">
        <v>361000</v>
      </c>
      <c r="AD415" s="243">
        <v>30000</v>
      </c>
      <c r="AE415" s="254">
        <f>AC415+AD415</f>
        <v>391000</v>
      </c>
      <c r="AF415" s="243"/>
      <c r="AG415" s="254">
        <f>AE415+AF415</f>
        <v>391000</v>
      </c>
      <c r="AH415" s="243"/>
      <c r="AI415" s="284">
        <f>SUM(AI412:AI414)</f>
        <v>280000</v>
      </c>
      <c r="AJ415" s="284"/>
      <c r="AK415" s="284">
        <f>SUM(AK412:AK414)</f>
        <v>280000</v>
      </c>
    </row>
    <row r="416" spans="1:37" ht="15" customHeight="1">
      <c r="A416" s="281"/>
      <c r="B416" s="459">
        <v>92195</v>
      </c>
      <c r="C416" s="286">
        <v>4210</v>
      </c>
      <c r="D416" s="231" t="s">
        <v>273</v>
      </c>
      <c r="E416" s="232">
        <v>10000</v>
      </c>
      <c r="F416" s="328">
        <v>5000</v>
      </c>
      <c r="G416" s="232">
        <v>15000</v>
      </c>
      <c r="H416" s="327"/>
      <c r="I416" s="232">
        <v>15000</v>
      </c>
      <c r="J416" s="328">
        <v>4000</v>
      </c>
      <c r="K416" s="232">
        <v>19000</v>
      </c>
      <c r="L416" s="327"/>
      <c r="M416" s="232">
        <v>19000</v>
      </c>
      <c r="N416" s="327"/>
      <c r="O416" s="232">
        <v>19000</v>
      </c>
      <c r="P416" s="327"/>
      <c r="Q416" s="232">
        <v>19000</v>
      </c>
      <c r="R416" s="233">
        <v>-3000</v>
      </c>
      <c r="S416" s="232">
        <v>16000</v>
      </c>
      <c r="T416" s="233">
        <v>-2500</v>
      </c>
      <c r="U416" s="232">
        <v>8000</v>
      </c>
      <c r="V416" s="233"/>
      <c r="W416" s="237">
        <v>8000</v>
      </c>
      <c r="X416" s="233"/>
      <c r="Y416" s="237">
        <v>8000</v>
      </c>
      <c r="Z416" s="230"/>
      <c r="AA416" s="237">
        <v>8000</v>
      </c>
      <c r="AB416" s="233">
        <v>4000</v>
      </c>
      <c r="AC416" s="237">
        <v>12000</v>
      </c>
      <c r="AD416" s="233"/>
      <c r="AE416" s="232">
        <f>AC416+AD416</f>
        <v>12000</v>
      </c>
      <c r="AF416" s="233"/>
      <c r="AG416" s="232">
        <f>AE416+AF416</f>
        <v>12000</v>
      </c>
      <c r="AH416" s="233">
        <v>-2000</v>
      </c>
      <c r="AI416" s="234">
        <v>20000</v>
      </c>
      <c r="AJ416" s="288"/>
      <c r="AK416" s="256">
        <f>AI416+AJ416</f>
        <v>20000</v>
      </c>
    </row>
    <row r="417" spans="1:37" ht="15" customHeight="1">
      <c r="A417" s="281"/>
      <c r="B417" s="229" t="s">
        <v>315</v>
      </c>
      <c r="C417" s="227">
        <v>4300</v>
      </c>
      <c r="D417" s="228" t="s">
        <v>257</v>
      </c>
      <c r="E417" s="237">
        <v>10000</v>
      </c>
      <c r="F417" s="233">
        <v>5000</v>
      </c>
      <c r="G417" s="237">
        <v>15000</v>
      </c>
      <c r="H417" s="230"/>
      <c r="I417" s="237">
        <v>15000</v>
      </c>
      <c r="J417" s="230"/>
      <c r="K417" s="237">
        <v>15000</v>
      </c>
      <c r="L417" s="230"/>
      <c r="M417" s="237">
        <v>15000</v>
      </c>
      <c r="N417" s="230"/>
      <c r="O417" s="237">
        <v>15000</v>
      </c>
      <c r="P417" s="230"/>
      <c r="Q417" s="237">
        <v>15000</v>
      </c>
      <c r="R417" s="233">
        <v>2000</v>
      </c>
      <c r="S417" s="237">
        <v>17000</v>
      </c>
      <c r="T417" s="230"/>
      <c r="U417" s="237">
        <v>11500</v>
      </c>
      <c r="V417" s="233"/>
      <c r="W417" s="237">
        <v>11500</v>
      </c>
      <c r="X417" s="233"/>
      <c r="Y417" s="237">
        <v>11500</v>
      </c>
      <c r="Z417" s="230"/>
      <c r="AA417" s="237">
        <v>11500</v>
      </c>
      <c r="AB417" s="233">
        <v>-4000</v>
      </c>
      <c r="AC417" s="237">
        <v>7500</v>
      </c>
      <c r="AD417" s="233"/>
      <c r="AE417" s="237">
        <f>AC417+AD417</f>
        <v>7500</v>
      </c>
      <c r="AF417" s="233"/>
      <c r="AG417" s="237">
        <f>AE417+AF417</f>
        <v>7500</v>
      </c>
      <c r="AH417" s="233">
        <v>2000</v>
      </c>
      <c r="AI417" s="238">
        <v>20000</v>
      </c>
      <c r="AJ417" s="253"/>
      <c r="AK417" s="267">
        <f>AI417+AJ417</f>
        <v>20000</v>
      </c>
    </row>
    <row r="418" spans="1:37" ht="15" customHeight="1">
      <c r="A418" s="289"/>
      <c r="B418" s="285" t="s">
        <v>467</v>
      </c>
      <c r="C418" s="286"/>
      <c r="D418" s="231"/>
      <c r="E418" s="241">
        <v>20000</v>
      </c>
      <c r="F418" s="241">
        <v>10000</v>
      </c>
      <c r="G418" s="241">
        <v>30000</v>
      </c>
      <c r="H418" s="240"/>
      <c r="I418" s="242">
        <v>30000</v>
      </c>
      <c r="J418" s="241">
        <v>4000</v>
      </c>
      <c r="K418" s="241">
        <v>34000</v>
      </c>
      <c r="L418" s="240"/>
      <c r="M418" s="242">
        <v>34000</v>
      </c>
      <c r="N418" s="240"/>
      <c r="O418" s="242">
        <v>34000</v>
      </c>
      <c r="P418" s="240"/>
      <c r="Q418" s="242">
        <v>34000</v>
      </c>
      <c r="R418" s="241">
        <v>-1000</v>
      </c>
      <c r="S418" s="242">
        <v>33000</v>
      </c>
      <c r="T418" s="242">
        <v>-2000</v>
      </c>
      <c r="U418" s="242">
        <v>20000</v>
      </c>
      <c r="V418" s="241"/>
      <c r="W418" s="242">
        <v>20000</v>
      </c>
      <c r="X418" s="242"/>
      <c r="Y418" s="242">
        <v>20000</v>
      </c>
      <c r="Z418" s="241"/>
      <c r="AA418" s="243">
        <v>20000</v>
      </c>
      <c r="AB418" s="243">
        <v>0</v>
      </c>
      <c r="AC418" s="243">
        <v>20000</v>
      </c>
      <c r="AD418" s="243">
        <v>0</v>
      </c>
      <c r="AE418" s="254">
        <f>AC418+AD418</f>
        <v>20000</v>
      </c>
      <c r="AF418" s="243"/>
      <c r="AG418" s="254">
        <f>SUM(AG416:AG417)</f>
        <v>19500</v>
      </c>
      <c r="AH418" s="269">
        <f>SUM(AH416:AH417)</f>
        <v>0</v>
      </c>
      <c r="AI418" s="333">
        <f>SUM(AI416:AI417)</f>
        <v>40000</v>
      </c>
      <c r="AJ418" s="333"/>
      <c r="AK418" s="270">
        <f>SUM(AK416:AK417)</f>
        <v>40000</v>
      </c>
    </row>
    <row r="419" spans="1:37" ht="15" customHeight="1">
      <c r="A419" s="846" t="s">
        <v>468</v>
      </c>
      <c r="B419" s="150"/>
      <c r="C419" s="150"/>
      <c r="D419" s="151"/>
      <c r="E419" s="239" t="e">
        <f>#N/A</f>
        <v>#N/A</v>
      </c>
      <c r="F419" s="241" t="e">
        <f>#N/A</f>
        <v>#N/A</v>
      </c>
      <c r="G419" s="241" t="e">
        <f>#N/A</f>
        <v>#N/A</v>
      </c>
      <c r="H419" s="240"/>
      <c r="I419" s="242" t="e">
        <f>#N/A</f>
        <v>#N/A</v>
      </c>
      <c r="J419" s="241" t="e">
        <f>#N/A</f>
        <v>#N/A</v>
      </c>
      <c r="K419" s="241" t="e">
        <f>#N/A</f>
        <v>#N/A</v>
      </c>
      <c r="L419" s="241">
        <v>80000</v>
      </c>
      <c r="M419" s="242" t="e">
        <f>#N/A</f>
        <v>#N/A</v>
      </c>
      <c r="N419" s="241">
        <v>-50000</v>
      </c>
      <c r="O419" s="242">
        <v>514000</v>
      </c>
      <c r="P419" s="242">
        <v>0</v>
      </c>
      <c r="Q419" s="242">
        <v>475000</v>
      </c>
      <c r="R419" s="241">
        <v>-36000</v>
      </c>
      <c r="S419" s="242">
        <v>478000</v>
      </c>
      <c r="T419" s="241">
        <v>-2000</v>
      </c>
      <c r="U419" s="242">
        <v>380000</v>
      </c>
      <c r="V419" s="242"/>
      <c r="W419" s="242">
        <v>380000</v>
      </c>
      <c r="X419" s="242"/>
      <c r="Y419" s="242">
        <v>380000</v>
      </c>
      <c r="Z419" s="241"/>
      <c r="AA419" s="243">
        <v>380000</v>
      </c>
      <c r="AB419" s="243">
        <v>1000</v>
      </c>
      <c r="AC419" s="243">
        <v>381000</v>
      </c>
      <c r="AD419" s="269">
        <v>30000</v>
      </c>
      <c r="AE419" s="243">
        <f>AC419+AD419</f>
        <v>411000</v>
      </c>
      <c r="AF419" s="269"/>
      <c r="AG419" s="243">
        <f>AG415+AG418</f>
        <v>410500</v>
      </c>
      <c r="AH419" s="243">
        <f>AH415+AH418</f>
        <v>0</v>
      </c>
      <c r="AI419" s="248">
        <f>AI415+AI418</f>
        <v>320000</v>
      </c>
      <c r="AJ419" s="248"/>
      <c r="AK419" s="248">
        <f>AK415+AK418</f>
        <v>320000</v>
      </c>
    </row>
    <row r="420" spans="1:37" ht="15" customHeight="1">
      <c r="A420" s="271">
        <v>926</v>
      </c>
      <c r="B420" s="227">
        <v>92695</v>
      </c>
      <c r="C420" s="227"/>
      <c r="D420" s="228"/>
      <c r="E420" s="231"/>
      <c r="F420" s="327"/>
      <c r="G420" s="232"/>
      <c r="H420" s="327"/>
      <c r="I420" s="231"/>
      <c r="J420" s="327"/>
      <c r="K420" s="232"/>
      <c r="L420" s="327"/>
      <c r="M420" s="232"/>
      <c r="N420" s="327"/>
      <c r="O420" s="232"/>
      <c r="P420" s="327"/>
      <c r="Q420" s="232"/>
      <c r="R420" s="327"/>
      <c r="S420" s="232"/>
      <c r="T420" s="327"/>
      <c r="U420" s="232"/>
      <c r="V420" s="328"/>
      <c r="W420" s="232"/>
      <c r="X420" s="328"/>
      <c r="Y420" s="232"/>
      <c r="Z420" s="327"/>
      <c r="AA420" s="231"/>
      <c r="AB420" s="327"/>
      <c r="AC420" s="231"/>
      <c r="AD420" s="327"/>
      <c r="AE420" s="232"/>
      <c r="AF420" s="328"/>
      <c r="AG420" s="232"/>
      <c r="AH420" s="328"/>
      <c r="AI420" s="234"/>
      <c r="AJ420" s="234"/>
      <c r="AK420" s="234"/>
    </row>
    <row r="421" spans="1:37" ht="15" customHeight="1">
      <c r="A421" s="271"/>
      <c r="B421" s="227"/>
      <c r="C421" s="227">
        <v>4170</v>
      </c>
      <c r="D421" s="228" t="s">
        <v>272</v>
      </c>
      <c r="E421" s="228"/>
      <c r="F421" s="230"/>
      <c r="G421" s="237"/>
      <c r="H421" s="230"/>
      <c r="I421" s="228"/>
      <c r="J421" s="230"/>
      <c r="K421" s="237"/>
      <c r="L421" s="230"/>
      <c r="M421" s="237"/>
      <c r="N421" s="230"/>
      <c r="O421" s="237"/>
      <c r="P421" s="230"/>
      <c r="Q421" s="237"/>
      <c r="R421" s="230"/>
      <c r="S421" s="237"/>
      <c r="T421" s="230"/>
      <c r="U421" s="237"/>
      <c r="V421" s="233"/>
      <c r="W421" s="237"/>
      <c r="X421" s="233"/>
      <c r="Y421" s="237"/>
      <c r="Z421" s="230"/>
      <c r="AA421" s="228"/>
      <c r="AB421" s="230"/>
      <c r="AC421" s="228"/>
      <c r="AD421" s="230"/>
      <c r="AE421" s="237"/>
      <c r="AF421" s="233"/>
      <c r="AG421" s="237"/>
      <c r="AH421" s="233"/>
      <c r="AI421" s="238"/>
      <c r="AJ421" s="238">
        <v>8000</v>
      </c>
      <c r="AK421" s="238">
        <f>AI421+AJ421</f>
        <v>8000</v>
      </c>
    </row>
    <row r="422" spans="1:37" ht="15" customHeight="1">
      <c r="A422" s="235" t="s">
        <v>469</v>
      </c>
      <c r="B422" s="228" t="s">
        <v>315</v>
      </c>
      <c r="C422" s="227">
        <v>4210</v>
      </c>
      <c r="D422" s="228" t="s">
        <v>273</v>
      </c>
      <c r="E422" s="237">
        <v>10000</v>
      </c>
      <c r="F422" s="230"/>
      <c r="G422" s="237">
        <v>10000</v>
      </c>
      <c r="H422" s="230"/>
      <c r="I422" s="237">
        <v>10000</v>
      </c>
      <c r="J422" s="230"/>
      <c r="K422" s="237">
        <v>10000</v>
      </c>
      <c r="L422" s="230"/>
      <c r="M422" s="237">
        <v>10000</v>
      </c>
      <c r="N422" s="233">
        <v>4500</v>
      </c>
      <c r="O422" s="237">
        <v>14500</v>
      </c>
      <c r="P422" s="233">
        <v>1500</v>
      </c>
      <c r="Q422" s="237">
        <v>16000</v>
      </c>
      <c r="R422" s="233">
        <v>3000</v>
      </c>
      <c r="S422" s="237">
        <v>19000</v>
      </c>
      <c r="T422" s="233"/>
      <c r="U422" s="237">
        <v>10000</v>
      </c>
      <c r="V422" s="233"/>
      <c r="W422" s="237">
        <v>10000</v>
      </c>
      <c r="X422" s="233"/>
      <c r="Y422" s="237">
        <v>10000</v>
      </c>
      <c r="Z422" s="230"/>
      <c r="AA422" s="237">
        <v>10000</v>
      </c>
      <c r="AB422" s="230"/>
      <c r="AC422" s="237">
        <v>10000</v>
      </c>
      <c r="AD422" s="230"/>
      <c r="AE422" s="237">
        <f>AC422+AD422</f>
        <v>10000</v>
      </c>
      <c r="AF422" s="233"/>
      <c r="AG422" s="237">
        <f>AE422+AF422</f>
        <v>10000</v>
      </c>
      <c r="AH422" s="233">
        <v>2500</v>
      </c>
      <c r="AI422" s="238">
        <v>17000</v>
      </c>
      <c r="AJ422" s="238">
        <v>-4000</v>
      </c>
      <c r="AK422" s="238">
        <f>AI422+AJ422</f>
        <v>13000</v>
      </c>
    </row>
    <row r="423" spans="1:37" ht="15" customHeight="1">
      <c r="A423" s="235" t="s">
        <v>470</v>
      </c>
      <c r="B423" s="228"/>
      <c r="C423" s="227">
        <v>4300</v>
      </c>
      <c r="D423" s="228" t="s">
        <v>257</v>
      </c>
      <c r="E423" s="237">
        <v>10000</v>
      </c>
      <c r="F423" s="230"/>
      <c r="G423" s="237">
        <v>10000</v>
      </c>
      <c r="H423" s="230"/>
      <c r="I423" s="237">
        <v>10000</v>
      </c>
      <c r="J423" s="230"/>
      <c r="K423" s="237">
        <v>10000</v>
      </c>
      <c r="L423" s="230"/>
      <c r="M423" s="237">
        <v>10000</v>
      </c>
      <c r="N423" s="233">
        <v>-4500</v>
      </c>
      <c r="O423" s="237">
        <v>5500</v>
      </c>
      <c r="P423" s="233">
        <v>1900</v>
      </c>
      <c r="Q423" s="237">
        <v>7400</v>
      </c>
      <c r="R423" s="230"/>
      <c r="S423" s="237">
        <v>7400</v>
      </c>
      <c r="T423" s="233">
        <v>2000</v>
      </c>
      <c r="U423" s="237">
        <v>10000</v>
      </c>
      <c r="V423" s="233"/>
      <c r="W423" s="237">
        <v>10000</v>
      </c>
      <c r="X423" s="233"/>
      <c r="Y423" s="237">
        <v>10000</v>
      </c>
      <c r="Z423" s="230"/>
      <c r="AA423" s="237">
        <v>10000</v>
      </c>
      <c r="AB423" s="230"/>
      <c r="AC423" s="237">
        <v>10000</v>
      </c>
      <c r="AD423" s="230"/>
      <c r="AE423" s="264">
        <f>AC423+AD423</f>
        <v>10000</v>
      </c>
      <c r="AF423" s="233"/>
      <c r="AG423" s="264">
        <f>AE423+AF423</f>
        <v>10000</v>
      </c>
      <c r="AH423" s="233"/>
      <c r="AI423" s="282">
        <v>18000</v>
      </c>
      <c r="AJ423" s="282">
        <v>-4000</v>
      </c>
      <c r="AK423" s="238">
        <f>AI423+AJ423</f>
        <v>14000</v>
      </c>
    </row>
    <row r="424" spans="1:37" ht="15" customHeight="1">
      <c r="A424" s="500" t="s">
        <v>471</v>
      </c>
      <c r="B424" s="501"/>
      <c r="C424" s="277"/>
      <c r="D424" s="278"/>
      <c r="E424" s="241">
        <v>20000</v>
      </c>
      <c r="F424" s="240"/>
      <c r="G424" s="241">
        <v>20000</v>
      </c>
      <c r="H424" s="240"/>
      <c r="I424" s="242">
        <v>20000</v>
      </c>
      <c r="J424" s="241"/>
      <c r="K424" s="241">
        <v>20000</v>
      </c>
      <c r="L424" s="240"/>
      <c r="M424" s="242">
        <v>20000</v>
      </c>
      <c r="N424" s="240">
        <v>0</v>
      </c>
      <c r="O424" s="242">
        <v>20000</v>
      </c>
      <c r="P424" s="239">
        <v>3400</v>
      </c>
      <c r="Q424" s="242">
        <v>23400</v>
      </c>
      <c r="R424" s="242">
        <v>3000</v>
      </c>
      <c r="S424" s="242">
        <v>26400</v>
      </c>
      <c r="T424" s="241">
        <v>2000</v>
      </c>
      <c r="U424" s="242">
        <v>20000</v>
      </c>
      <c r="V424" s="242"/>
      <c r="W424" s="242">
        <v>20000</v>
      </c>
      <c r="X424" s="242"/>
      <c r="Y424" s="242">
        <v>20000</v>
      </c>
      <c r="Z424" s="241"/>
      <c r="AA424" s="243">
        <v>20000</v>
      </c>
      <c r="AB424" s="241"/>
      <c r="AC424" s="243">
        <v>20000</v>
      </c>
      <c r="AD424" s="241"/>
      <c r="AE424" s="247">
        <f>AC424+AD424</f>
        <v>20000</v>
      </c>
      <c r="AF424" s="241"/>
      <c r="AG424" s="247">
        <f>AG423+AG422</f>
        <v>20000</v>
      </c>
      <c r="AH424" s="243">
        <f>AH423+AH422</f>
        <v>2500</v>
      </c>
      <c r="AI424" s="284">
        <f>AI423+AI422+AI421</f>
        <v>35000</v>
      </c>
      <c r="AJ424" s="284">
        <f>AJ423+AJ422+AJ421</f>
        <v>0</v>
      </c>
      <c r="AK424" s="333">
        <f>AK423+AK422+AK421</f>
        <v>35000</v>
      </c>
    </row>
    <row r="425" spans="1:37" ht="15" customHeight="1">
      <c r="A425" s="847" t="s">
        <v>472</v>
      </c>
      <c r="B425" s="848"/>
      <c r="C425" s="848"/>
      <c r="D425" s="849"/>
      <c r="E425" s="294" t="e">
        <f>#N/A</f>
        <v>#N/A</v>
      </c>
      <c r="F425" s="294" t="e">
        <f>#N/A</f>
        <v>#N/A</v>
      </c>
      <c r="G425" s="292" t="e">
        <f>#N/A</f>
        <v>#N/A</v>
      </c>
      <c r="H425" s="293">
        <v>0</v>
      </c>
      <c r="I425" s="294" t="e">
        <f>#N/A</f>
        <v>#N/A</v>
      </c>
      <c r="J425" s="294" t="e">
        <f>#N/A</f>
        <v>#N/A</v>
      </c>
      <c r="K425" s="292" t="e">
        <f>#N/A</f>
        <v>#N/A</v>
      </c>
      <c r="L425" s="292">
        <v>-12300980</v>
      </c>
      <c r="M425" s="294" t="e">
        <f>#N/A</f>
        <v>#N/A</v>
      </c>
      <c r="N425" s="294" t="e">
        <f>#N/A</f>
        <v>#N/A</v>
      </c>
      <c r="O425" s="320" t="e">
        <f>#N/A</f>
        <v>#N/A</v>
      </c>
      <c r="P425" s="320" t="e">
        <f>#N/A</f>
        <v>#N/A</v>
      </c>
      <c r="Q425" s="320" t="e">
        <f>#N/A</f>
        <v>#N/A</v>
      </c>
      <c r="R425" s="320" t="e">
        <f>#N/A</f>
        <v>#N/A</v>
      </c>
      <c r="S425" s="320" t="e">
        <f>#N/A</f>
        <v>#N/A</v>
      </c>
      <c r="T425" s="320" t="e">
        <f>#N/A</f>
        <v>#N/A</v>
      </c>
      <c r="U425" s="320">
        <v>99186332</v>
      </c>
      <c r="V425" s="320">
        <v>-477174</v>
      </c>
      <c r="W425" s="320">
        <v>98709158</v>
      </c>
      <c r="X425" s="320">
        <v>243515</v>
      </c>
      <c r="Y425" s="320">
        <v>98952673</v>
      </c>
      <c r="Z425" s="319">
        <v>540877</v>
      </c>
      <c r="AA425" s="384">
        <v>99503550</v>
      </c>
      <c r="AB425" s="385">
        <v>1080780</v>
      </c>
      <c r="AC425" s="384">
        <v>100584330</v>
      </c>
      <c r="AD425" s="385">
        <v>544191</v>
      </c>
      <c r="AE425" s="384">
        <f>AE424+AE419+AE411+AE362+AE283+AE274+AE141+AE131+AE108+AE69+AE46+AE36+AE15+AE11</f>
        <v>0</v>
      </c>
      <c r="AF425" s="384">
        <v>-43466087</v>
      </c>
      <c r="AG425" s="384" t="e">
        <f>AG424+AG419+AG411+AG362+AG283+AG274+AG141+AG131+#REF!+AG108+AG69+AG46+AG36+AG15+AG11</f>
        <v>#REF!</v>
      </c>
      <c r="AH425" s="385" t="e">
        <f>AH424+AH419+AH411+AH362+AH283+AH274+AH141+AH131+#REF!+AH108+AH69+AH46+AH36+AH15+AH11</f>
        <v>#REF!</v>
      </c>
      <c r="AI425" s="502">
        <f>SUM(AI11+AI15+AI36+AI46+AI69+AI108+AI137+AI141+AI148+AI274+AI283+AI362+AI411+AI419+AI424+AI330)</f>
        <v>39344436</v>
      </c>
      <c r="AJ425" s="502">
        <f>SUM(AJ11+AJ15+AJ36+AJ46+AJ69+AJ108+AJ137+AJ141+AJ148+AJ274+AJ283+AJ362+AJ411+AJ419+AJ424+AJ330)</f>
        <v>844212</v>
      </c>
      <c r="AK425" s="502">
        <f>SUM(AK11+AK15+AK36+AK46+AK69+AK108+AK137+AK141+AK148+AK274+AK283+AK362+AK411+AK419+AK424+AK330)</f>
        <v>40188648</v>
      </c>
    </row>
    <row r="426" spans="1:35" ht="15" customHeight="1">
      <c r="A426" s="200"/>
      <c r="B426" s="201"/>
      <c r="C426" s="202"/>
      <c r="D426" s="201"/>
      <c r="E426" s="201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4"/>
      <c r="AF426" s="201"/>
      <c r="AG426" s="201"/>
      <c r="AH426" s="201"/>
      <c r="AI426" s="255"/>
    </row>
    <row r="427" spans="1:35" ht="15" customHeight="1">
      <c r="A427" s="200"/>
      <c r="B427" s="201"/>
      <c r="C427" s="202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  <c r="V427" s="230"/>
      <c r="W427" s="230"/>
      <c r="X427" s="230"/>
      <c r="Y427" s="230"/>
      <c r="Z427" s="230"/>
      <c r="AA427" s="230"/>
      <c r="AB427" s="230"/>
      <c r="AC427" s="230"/>
      <c r="AD427" s="230"/>
      <c r="AE427" s="233"/>
      <c r="AF427" s="230"/>
      <c r="AG427" s="230"/>
      <c r="AH427" s="230"/>
      <c r="AI427" s="233"/>
    </row>
    <row r="428" spans="1:35" ht="15" customHeight="1">
      <c r="A428" s="200"/>
      <c r="B428" s="201"/>
      <c r="C428" s="202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  <c r="V428" s="230"/>
      <c r="W428" s="230"/>
      <c r="X428" s="230"/>
      <c r="Y428" s="230"/>
      <c r="Z428" s="230"/>
      <c r="AA428" s="230"/>
      <c r="AB428" s="230"/>
      <c r="AC428" s="230"/>
      <c r="AD428" s="230"/>
      <c r="AE428" s="233"/>
      <c r="AF428" s="230"/>
      <c r="AG428" s="230"/>
      <c r="AH428" s="230"/>
      <c r="AI428" s="233"/>
    </row>
    <row r="429" spans="1:35" ht="15" customHeight="1">
      <c r="A429" s="200"/>
      <c r="B429" s="201"/>
      <c r="C429" s="202"/>
      <c r="D429" s="230"/>
      <c r="E429" s="230"/>
      <c r="F429" s="230"/>
      <c r="G429" s="230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  <c r="V429" s="230"/>
      <c r="W429" s="230"/>
      <c r="X429" s="230"/>
      <c r="Y429" s="230"/>
      <c r="Z429" s="230"/>
      <c r="AA429" s="230"/>
      <c r="AB429" s="230"/>
      <c r="AC429" s="230"/>
      <c r="AD429" s="230"/>
      <c r="AE429" s="233"/>
      <c r="AF429" s="230"/>
      <c r="AG429" s="230"/>
      <c r="AH429" s="230"/>
      <c r="AI429" s="233"/>
    </row>
    <row r="430" spans="1:35" ht="15" customHeight="1">
      <c r="A430" s="200"/>
      <c r="B430" s="201"/>
      <c r="C430" s="202"/>
      <c r="D430" s="230"/>
      <c r="E430" s="230"/>
      <c r="F430" s="230"/>
      <c r="G430" s="230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  <c r="V430" s="230"/>
      <c r="W430" s="230"/>
      <c r="X430" s="230"/>
      <c r="Y430" s="230"/>
      <c r="Z430" s="230"/>
      <c r="AA430" s="230"/>
      <c r="AB430" s="230"/>
      <c r="AC430" s="230"/>
      <c r="AD430" s="230"/>
      <c r="AE430" s="233"/>
      <c r="AF430" s="230"/>
      <c r="AG430" s="230"/>
      <c r="AH430" s="230"/>
      <c r="AI430" s="255"/>
    </row>
    <row r="431" spans="1:35" ht="15" customHeight="1">
      <c r="A431" s="200"/>
      <c r="B431" s="201"/>
      <c r="C431" s="202"/>
      <c r="D431" s="230"/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  <c r="V431" s="230"/>
      <c r="W431" s="230"/>
      <c r="X431" s="230"/>
      <c r="Y431" s="230"/>
      <c r="Z431" s="230"/>
      <c r="AA431" s="230"/>
      <c r="AB431" s="230"/>
      <c r="AC431" s="230"/>
      <c r="AD431" s="230"/>
      <c r="AE431" s="233"/>
      <c r="AF431" s="230"/>
      <c r="AG431" s="230"/>
      <c r="AH431" s="230"/>
      <c r="AI431" s="233"/>
    </row>
    <row r="432" spans="1:35" ht="15" customHeight="1">
      <c r="A432" s="200"/>
      <c r="B432" s="201"/>
      <c r="C432" s="202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  <c r="V432" s="230"/>
      <c r="W432" s="230"/>
      <c r="X432" s="230"/>
      <c r="Y432" s="230"/>
      <c r="Z432" s="230"/>
      <c r="AA432" s="230"/>
      <c r="AB432" s="230"/>
      <c r="AC432" s="230"/>
      <c r="AD432" s="230"/>
      <c r="AE432" s="233"/>
      <c r="AF432" s="230"/>
      <c r="AG432" s="230"/>
      <c r="AH432" s="230"/>
      <c r="AI432" s="233"/>
    </row>
    <row r="433" spans="1:35" ht="15" customHeight="1">
      <c r="A433" s="200"/>
      <c r="B433" s="201"/>
      <c r="C433" s="202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  <c r="V433" s="230"/>
      <c r="W433" s="230"/>
      <c r="X433" s="230"/>
      <c r="Y433" s="230"/>
      <c r="Z433" s="230"/>
      <c r="AA433" s="230"/>
      <c r="AB433" s="230"/>
      <c r="AC433" s="230"/>
      <c r="AD433" s="230"/>
      <c r="AE433" s="233"/>
      <c r="AF433" s="230"/>
      <c r="AG433" s="230"/>
      <c r="AH433" s="230"/>
      <c r="AI433" s="233"/>
    </row>
    <row r="434" spans="1:35" ht="15" customHeight="1">
      <c r="A434" s="200"/>
      <c r="B434" s="201"/>
      <c r="C434" s="202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  <c r="V434" s="230"/>
      <c r="W434" s="230"/>
      <c r="X434" s="230"/>
      <c r="Y434" s="230"/>
      <c r="Z434" s="230"/>
      <c r="AA434" s="230"/>
      <c r="AB434" s="230"/>
      <c r="AC434" s="230"/>
      <c r="AD434" s="230"/>
      <c r="AE434" s="233"/>
      <c r="AF434" s="230"/>
      <c r="AG434" s="230"/>
      <c r="AH434" s="230"/>
      <c r="AI434" s="233"/>
    </row>
    <row r="435" spans="1:35" ht="15" customHeight="1">
      <c r="A435" s="200"/>
      <c r="B435" s="201"/>
      <c r="C435" s="202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  <c r="V435" s="230"/>
      <c r="W435" s="230"/>
      <c r="X435" s="230"/>
      <c r="Y435" s="230"/>
      <c r="Z435" s="230"/>
      <c r="AA435" s="230"/>
      <c r="AB435" s="230"/>
      <c r="AC435" s="230"/>
      <c r="AD435" s="230"/>
      <c r="AE435" s="233"/>
      <c r="AF435" s="230"/>
      <c r="AG435" s="230"/>
      <c r="AH435" s="230"/>
      <c r="AI435" s="233"/>
    </row>
    <row r="436" spans="1:35" ht="15" customHeight="1">
      <c r="A436" s="200"/>
      <c r="B436" s="201"/>
      <c r="C436" s="202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  <c r="V436" s="230"/>
      <c r="W436" s="230"/>
      <c r="X436" s="230"/>
      <c r="Y436" s="230"/>
      <c r="Z436" s="230"/>
      <c r="AA436" s="230"/>
      <c r="AB436" s="230"/>
      <c r="AC436" s="230"/>
      <c r="AD436" s="230"/>
      <c r="AE436" s="233"/>
      <c r="AF436" s="230"/>
      <c r="AG436" s="230"/>
      <c r="AH436" s="230"/>
      <c r="AI436" s="233"/>
    </row>
    <row r="437" spans="1:35" ht="15" customHeight="1">
      <c r="A437" s="200"/>
      <c r="B437" s="201"/>
      <c r="C437" s="202"/>
      <c r="D437" s="230"/>
      <c r="E437" s="230"/>
      <c r="F437" s="230"/>
      <c r="G437" s="230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  <c r="V437" s="230"/>
      <c r="W437" s="230"/>
      <c r="X437" s="230"/>
      <c r="Y437" s="230"/>
      <c r="Z437" s="230"/>
      <c r="AA437" s="230"/>
      <c r="AB437" s="230"/>
      <c r="AC437" s="230"/>
      <c r="AD437" s="230"/>
      <c r="AE437" s="233"/>
      <c r="AF437" s="230"/>
      <c r="AG437" s="230"/>
      <c r="AH437" s="230"/>
      <c r="AI437" s="233"/>
    </row>
    <row r="438" spans="1:35" ht="15" customHeight="1">
      <c r="A438" s="200"/>
      <c r="B438" s="201"/>
      <c r="C438" s="202"/>
      <c r="D438" s="230"/>
      <c r="E438" s="230"/>
      <c r="F438" s="230"/>
      <c r="G438" s="230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  <c r="V438" s="230"/>
      <c r="W438" s="230"/>
      <c r="X438" s="230"/>
      <c r="Y438" s="230"/>
      <c r="Z438" s="230"/>
      <c r="AA438" s="230"/>
      <c r="AB438" s="230"/>
      <c r="AC438" s="230"/>
      <c r="AD438" s="230"/>
      <c r="AE438" s="233"/>
      <c r="AF438" s="230"/>
      <c r="AG438" s="230"/>
      <c r="AH438" s="230"/>
      <c r="AI438" s="233"/>
    </row>
    <row r="439" spans="1:35" ht="15" customHeight="1">
      <c r="A439" s="200"/>
      <c r="B439" s="201"/>
      <c r="C439" s="202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  <c r="V439" s="230"/>
      <c r="W439" s="230"/>
      <c r="X439" s="230"/>
      <c r="Y439" s="230"/>
      <c r="Z439" s="230"/>
      <c r="AA439" s="230"/>
      <c r="AB439" s="230"/>
      <c r="AC439" s="230"/>
      <c r="AD439" s="230"/>
      <c r="AE439" s="233"/>
      <c r="AF439" s="230"/>
      <c r="AG439" s="230"/>
      <c r="AH439" s="230"/>
      <c r="AI439" s="233"/>
    </row>
    <row r="440" spans="1:35" ht="15" customHeight="1">
      <c r="A440" s="200"/>
      <c r="B440" s="201"/>
      <c r="C440" s="202"/>
      <c r="D440" s="230"/>
      <c r="E440" s="230"/>
      <c r="F440" s="230"/>
      <c r="G440" s="230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  <c r="V440" s="230"/>
      <c r="W440" s="230"/>
      <c r="X440" s="230"/>
      <c r="Y440" s="230"/>
      <c r="Z440" s="230"/>
      <c r="AA440" s="230"/>
      <c r="AB440" s="230"/>
      <c r="AC440" s="230"/>
      <c r="AD440" s="230"/>
      <c r="AE440" s="233"/>
      <c r="AF440" s="230"/>
      <c r="AG440" s="230"/>
      <c r="AH440" s="230"/>
      <c r="AI440" s="233"/>
    </row>
    <row r="441" spans="1:35" ht="15" customHeight="1">
      <c r="A441" s="200"/>
      <c r="B441" s="201"/>
      <c r="C441" s="202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  <c r="V441" s="230"/>
      <c r="W441" s="230"/>
      <c r="X441" s="230"/>
      <c r="Y441" s="230"/>
      <c r="Z441" s="230"/>
      <c r="AA441" s="230"/>
      <c r="AB441" s="230"/>
      <c r="AC441" s="230"/>
      <c r="AD441" s="230"/>
      <c r="AE441" s="233"/>
      <c r="AF441" s="230"/>
      <c r="AG441" s="230"/>
      <c r="AH441" s="230"/>
      <c r="AI441" s="255"/>
    </row>
    <row r="442" spans="1:35" ht="15" customHeight="1">
      <c r="A442" s="200"/>
      <c r="B442" s="201"/>
      <c r="C442" s="202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0"/>
      <c r="Y442" s="230"/>
      <c r="Z442" s="230"/>
      <c r="AA442" s="230"/>
      <c r="AB442" s="230"/>
      <c r="AC442" s="230"/>
      <c r="AD442" s="230"/>
      <c r="AE442" s="233"/>
      <c r="AF442" s="230"/>
      <c r="AG442" s="230"/>
      <c r="AH442" s="230"/>
      <c r="AI442" s="233"/>
    </row>
    <row r="443" spans="1:35" ht="15" customHeight="1">
      <c r="A443" s="200"/>
      <c r="B443" s="201"/>
      <c r="C443" s="202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  <c r="V443" s="230"/>
      <c r="W443" s="230"/>
      <c r="X443" s="230"/>
      <c r="Y443" s="230"/>
      <c r="Z443" s="230"/>
      <c r="AA443" s="230"/>
      <c r="AB443" s="230"/>
      <c r="AC443" s="230"/>
      <c r="AD443" s="230"/>
      <c r="AE443" s="233"/>
      <c r="AF443" s="230"/>
      <c r="AG443" s="230"/>
      <c r="AH443" s="230"/>
      <c r="AI443" s="233"/>
    </row>
    <row r="444" spans="1:35" ht="15" customHeight="1">
      <c r="A444" s="200"/>
      <c r="B444" s="201"/>
      <c r="C444" s="202"/>
      <c r="D444" s="201"/>
      <c r="E444" s="201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4"/>
      <c r="AF444" s="201"/>
      <c r="AG444" s="201"/>
      <c r="AH444" s="201"/>
      <c r="AI444" s="233"/>
    </row>
    <row r="445" spans="1:35" ht="15" customHeight="1">
      <c r="A445" s="200"/>
      <c r="B445" s="201"/>
      <c r="C445" s="202"/>
      <c r="D445" s="201"/>
      <c r="E445" s="201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4"/>
      <c r="AF445" s="201"/>
      <c r="AG445" s="201"/>
      <c r="AH445" s="201"/>
      <c r="AI445" s="255"/>
    </row>
    <row r="446" spans="1:35" ht="15" customHeight="1">
      <c r="A446" s="200"/>
      <c r="B446" s="201"/>
      <c r="C446" s="202"/>
      <c r="D446" s="201"/>
      <c r="E446" s="201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4"/>
      <c r="AF446" s="201"/>
      <c r="AG446" s="201"/>
      <c r="AH446" s="201"/>
      <c r="AI446" s="255"/>
    </row>
    <row r="447" spans="1:35" ht="15" customHeight="1">
      <c r="A447" s="200"/>
      <c r="B447" s="201"/>
      <c r="C447" s="202"/>
      <c r="D447" s="201"/>
      <c r="E447" s="201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4"/>
      <c r="AF447" s="201"/>
      <c r="AG447" s="201"/>
      <c r="AH447" s="201"/>
      <c r="AI447" s="233"/>
    </row>
    <row r="448" spans="1:35" ht="15" customHeight="1">
      <c r="A448" s="200"/>
      <c r="B448" s="201"/>
      <c r="C448" s="202"/>
      <c r="D448" s="201"/>
      <c r="E448" s="201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4"/>
      <c r="AF448" s="201"/>
      <c r="AG448" s="201"/>
      <c r="AH448" s="201"/>
      <c r="AI448" s="233"/>
    </row>
    <row r="449" spans="1:35" ht="15" customHeight="1">
      <c r="A449" s="200"/>
      <c r="B449" s="201"/>
      <c r="C449" s="202"/>
      <c r="D449" s="201"/>
      <c r="E449" s="201"/>
      <c r="F449" s="201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4"/>
      <c r="AF449" s="201"/>
      <c r="AG449" s="201"/>
      <c r="AH449" s="201"/>
      <c r="AI449" s="233"/>
    </row>
    <row r="450" spans="1:35" ht="15" customHeight="1">
      <c r="A450" s="200"/>
      <c r="B450" s="201"/>
      <c r="C450" s="202"/>
      <c r="D450" s="201"/>
      <c r="E450" s="201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4"/>
      <c r="AF450" s="201"/>
      <c r="AG450" s="201"/>
      <c r="AH450" s="201"/>
      <c r="AI450" s="255"/>
    </row>
    <row r="451" spans="1:35" ht="15" customHeight="1">
      <c r="A451" s="200"/>
      <c r="B451" s="201"/>
      <c r="C451" s="202"/>
      <c r="D451" s="201"/>
      <c r="E451" s="201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4"/>
      <c r="AF451" s="201"/>
      <c r="AG451" s="201"/>
      <c r="AH451" s="201"/>
      <c r="AI451" s="233"/>
    </row>
    <row r="452" spans="1:35" ht="15" customHeight="1">
      <c r="A452" s="200"/>
      <c r="B452" s="201"/>
      <c r="C452" s="202"/>
      <c r="D452" s="201"/>
      <c r="E452" s="201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4"/>
      <c r="AF452" s="201"/>
      <c r="AG452" s="201"/>
      <c r="AH452" s="201"/>
      <c r="AI452" s="233"/>
    </row>
    <row r="453" spans="1:35" ht="15" customHeight="1">
      <c r="A453" s="200"/>
      <c r="B453" s="201"/>
      <c r="C453" s="202"/>
      <c r="D453" s="201"/>
      <c r="E453" s="201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4"/>
      <c r="AF453" s="201"/>
      <c r="AG453" s="201"/>
      <c r="AH453" s="201"/>
      <c r="AI453" s="233"/>
    </row>
    <row r="454" spans="1:35" ht="15" customHeight="1">
      <c r="A454" s="200"/>
      <c r="B454" s="201"/>
      <c r="C454" s="202"/>
      <c r="D454" s="201"/>
      <c r="E454" s="201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4"/>
      <c r="AF454" s="201"/>
      <c r="AG454" s="201"/>
      <c r="AH454" s="201"/>
      <c r="AI454" s="255"/>
    </row>
    <row r="455" spans="1:35" ht="15" customHeight="1">
      <c r="A455" s="200"/>
      <c r="B455" s="201"/>
      <c r="C455" s="202"/>
      <c r="D455" s="201"/>
      <c r="E455" s="201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4"/>
      <c r="AF455" s="201"/>
      <c r="AG455" s="201"/>
      <c r="AH455" s="201"/>
      <c r="AI455" s="255"/>
    </row>
    <row r="456" spans="1:35" ht="15" customHeight="1">
      <c r="A456" s="200"/>
      <c r="B456" s="201"/>
      <c r="C456" s="202"/>
      <c r="D456" s="201"/>
      <c r="E456" s="201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4"/>
      <c r="AF456" s="201"/>
      <c r="AG456" s="201"/>
      <c r="AH456" s="201"/>
      <c r="AI456" s="233"/>
    </row>
    <row r="457" spans="1:35" ht="15" customHeight="1">
      <c r="A457" s="200"/>
      <c r="B457" s="201"/>
      <c r="C457" s="202"/>
      <c r="D457" s="201"/>
      <c r="E457" s="201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4"/>
      <c r="AF457" s="201"/>
      <c r="AG457" s="201"/>
      <c r="AH457" s="201"/>
      <c r="AI457" s="233"/>
    </row>
    <row r="458" spans="1:35" ht="15" customHeight="1">
      <c r="A458" s="200"/>
      <c r="B458" s="201"/>
      <c r="C458" s="202"/>
      <c r="D458" s="201"/>
      <c r="E458" s="201"/>
      <c r="F458" s="201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4"/>
      <c r="AF458" s="201"/>
      <c r="AG458" s="201"/>
      <c r="AH458" s="201"/>
      <c r="AI458" s="233"/>
    </row>
    <row r="459" spans="1:35" ht="15" customHeight="1">
      <c r="A459" s="200"/>
      <c r="B459" s="201"/>
      <c r="C459" s="202"/>
      <c r="D459" s="201"/>
      <c r="E459" s="201"/>
      <c r="F459" s="201"/>
      <c r="G459" s="201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4"/>
      <c r="AF459" s="201"/>
      <c r="AG459" s="201"/>
      <c r="AH459" s="201"/>
      <c r="AI459" s="255"/>
    </row>
    <row r="460" spans="1:35" ht="15" customHeight="1">
      <c r="A460" s="200"/>
      <c r="B460" s="201"/>
      <c r="C460" s="202"/>
      <c r="D460" s="201"/>
      <c r="E460" s="201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4"/>
      <c r="AF460" s="201"/>
      <c r="AG460" s="201"/>
      <c r="AH460" s="201"/>
      <c r="AI460" s="255"/>
    </row>
  </sheetData>
  <mergeCells count="16">
    <mergeCell ref="D1:AI1"/>
    <mergeCell ref="A3:AI3"/>
    <mergeCell ref="A11:D11"/>
    <mergeCell ref="A15:D15"/>
    <mergeCell ref="A36:D36"/>
    <mergeCell ref="A69:D69"/>
    <mergeCell ref="A108:D108"/>
    <mergeCell ref="A137:D137"/>
    <mergeCell ref="A141:D141"/>
    <mergeCell ref="A148:D148"/>
    <mergeCell ref="A274:D274"/>
    <mergeCell ref="A283:D283"/>
    <mergeCell ref="A362:D362"/>
    <mergeCell ref="A411:D411"/>
    <mergeCell ref="A419:D419"/>
    <mergeCell ref="A425:D42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49" r:id="rId1"/>
  <headerFooter alignWithMargins="0">
    <oddFooter>&amp;CStrona &amp;P</oddFooter>
  </headerFooter>
  <rowBreaks count="4" manualBreakCount="4">
    <brk id="102" max="255" man="1"/>
    <brk id="205" max="36" man="1"/>
    <brk id="308" max="37" man="1"/>
    <brk id="4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view="pageBreakPreview" zoomScale="60" zoomScaleNormal="75" workbookViewId="0" topLeftCell="A1">
      <selection activeCell="A6" sqref="A6:O6"/>
    </sheetView>
  </sheetViews>
  <sheetFormatPr defaultColWidth="9.140625" defaultRowHeight="12.75"/>
  <cols>
    <col min="1" max="1" width="8.140625" style="152" customWidth="1"/>
    <col min="2" max="2" width="11.57421875" style="152" customWidth="1"/>
    <col min="3" max="3" width="8.140625" style="152" customWidth="1"/>
    <col min="4" max="4" width="43.7109375" style="152" customWidth="1"/>
    <col min="5" max="5" width="0.13671875" style="152" hidden="1" customWidth="1"/>
    <col min="6" max="6" width="10.28125" style="152" hidden="1" customWidth="1"/>
    <col min="7" max="7" width="14.7109375" style="152" hidden="1" customWidth="1"/>
    <col min="8" max="8" width="12.140625" style="152" hidden="1" customWidth="1"/>
    <col min="9" max="11" width="0.13671875" style="152" hidden="1" customWidth="1"/>
    <col min="12" max="12" width="12.57421875" style="152" hidden="1" customWidth="1"/>
    <col min="13" max="13" width="0.13671875" style="152" hidden="1" customWidth="1"/>
    <col min="14" max="14" width="10.140625" style="152" hidden="1" customWidth="1"/>
    <col min="15" max="15" width="17.140625" style="152" customWidth="1"/>
    <col min="16" max="16" width="16.421875" style="152" customWidth="1"/>
    <col min="17" max="17" width="17.140625" style="152" customWidth="1"/>
    <col min="18" max="16384" width="9.140625" style="152" customWidth="1"/>
  </cols>
  <sheetData>
    <row r="1" spans="3:15" ht="15.75">
      <c r="C1" s="153"/>
      <c r="D1" s="866" t="s">
        <v>473</v>
      </c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</row>
    <row r="2" spans="3:15" ht="15.75">
      <c r="C2" s="153"/>
      <c r="D2" s="866" t="s">
        <v>211</v>
      </c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</row>
    <row r="3" spans="3:15" ht="15.75">
      <c r="C3" s="153"/>
      <c r="D3" s="866" t="s">
        <v>212</v>
      </c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</row>
    <row r="4" spans="3:15" ht="15.75">
      <c r="C4" s="153"/>
      <c r="D4" s="866" t="s">
        <v>217</v>
      </c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</row>
    <row r="6" spans="1:15" ht="15.75">
      <c r="A6" s="164" t="s">
        <v>474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</row>
    <row r="7" spans="1:15" ht="15.75">
      <c r="A7" s="164" t="s">
        <v>219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</row>
    <row r="9" spans="1:15" ht="15.75">
      <c r="A9" s="164" t="s">
        <v>475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</row>
    <row r="11" spans="1:17" ht="15.75">
      <c r="A11" s="868" t="s">
        <v>221</v>
      </c>
      <c r="B11" s="869"/>
      <c r="C11" s="870"/>
      <c r="D11" s="167" t="s">
        <v>222</v>
      </c>
      <c r="E11" s="161" t="s">
        <v>476</v>
      </c>
      <c r="F11" s="160" t="s">
        <v>6</v>
      </c>
      <c r="G11" s="160" t="s">
        <v>7</v>
      </c>
      <c r="H11" s="161" t="s">
        <v>6</v>
      </c>
      <c r="I11" s="160" t="s">
        <v>7</v>
      </c>
      <c r="J11" s="160" t="s">
        <v>6</v>
      </c>
      <c r="K11" s="161" t="s">
        <v>7</v>
      </c>
      <c r="L11" s="161" t="s">
        <v>6</v>
      </c>
      <c r="M11" s="161" t="s">
        <v>7</v>
      </c>
      <c r="N11" s="162" t="s">
        <v>6</v>
      </c>
      <c r="O11" s="161" t="s">
        <v>224</v>
      </c>
      <c r="P11" s="161" t="s">
        <v>6</v>
      </c>
      <c r="Q11" s="161" t="s">
        <v>195</v>
      </c>
    </row>
    <row r="12" spans="1:17" ht="15.75">
      <c r="A12" s="173" t="s">
        <v>243</v>
      </c>
      <c r="B12" s="174" t="s">
        <v>2</v>
      </c>
      <c r="C12" s="174" t="s">
        <v>227</v>
      </c>
      <c r="D12" s="871"/>
      <c r="E12" s="176" t="s">
        <v>228</v>
      </c>
      <c r="F12" s="175" t="s">
        <v>229</v>
      </c>
      <c r="G12" s="175" t="s">
        <v>12</v>
      </c>
      <c r="H12" s="176" t="s">
        <v>11</v>
      </c>
      <c r="I12" s="175" t="s">
        <v>12</v>
      </c>
      <c r="J12" s="175" t="s">
        <v>13</v>
      </c>
      <c r="K12" s="176" t="s">
        <v>12</v>
      </c>
      <c r="L12" s="176" t="s">
        <v>477</v>
      </c>
      <c r="M12" s="176" t="s">
        <v>12</v>
      </c>
      <c r="N12" s="177" t="s">
        <v>17</v>
      </c>
      <c r="O12" s="176" t="s">
        <v>179</v>
      </c>
      <c r="P12" s="176" t="s">
        <v>197</v>
      </c>
      <c r="Q12" s="176" t="s">
        <v>196</v>
      </c>
    </row>
    <row r="13" spans="1:17" ht="15.75">
      <c r="A13" s="503"/>
      <c r="B13" s="503"/>
      <c r="C13" s="503"/>
      <c r="D13" s="504"/>
      <c r="E13" s="505"/>
      <c r="F13" s="506"/>
      <c r="G13" s="507"/>
      <c r="I13" s="185"/>
      <c r="J13" s="508"/>
      <c r="K13" s="185"/>
      <c r="L13" s="185"/>
      <c r="M13" s="185"/>
      <c r="O13" s="185"/>
      <c r="P13" s="185"/>
      <c r="Q13" s="185"/>
    </row>
    <row r="14" spans="1:17" ht="15">
      <c r="A14" s="509" t="s">
        <v>22</v>
      </c>
      <c r="B14" s="509" t="s">
        <v>23</v>
      </c>
      <c r="C14" s="510">
        <v>4300</v>
      </c>
      <c r="D14" s="511" t="s">
        <v>478</v>
      </c>
      <c r="E14" s="512">
        <v>50000</v>
      </c>
      <c r="F14" s="508"/>
      <c r="G14" s="29">
        <f>E14+F14</f>
        <v>50000</v>
      </c>
      <c r="I14" s="29">
        <f>G14+H14</f>
        <v>50000</v>
      </c>
      <c r="J14" s="508"/>
      <c r="K14" s="29">
        <f>I14+J14</f>
        <v>50000</v>
      </c>
      <c r="L14" s="29"/>
      <c r="M14" s="29">
        <f>K14+L14</f>
        <v>50000</v>
      </c>
      <c r="O14" s="29">
        <v>20000</v>
      </c>
      <c r="P14" s="29"/>
      <c r="Q14" s="29">
        <f>O14+P14</f>
        <v>20000</v>
      </c>
    </row>
    <row r="15" spans="1:17" ht="15">
      <c r="A15" s="513"/>
      <c r="B15" s="513"/>
      <c r="C15" s="514"/>
      <c r="D15" s="515"/>
      <c r="E15" s="512"/>
      <c r="F15" s="508"/>
      <c r="G15" s="30"/>
      <c r="I15" s="29"/>
      <c r="J15" s="508"/>
      <c r="K15" s="29"/>
      <c r="L15" s="29"/>
      <c r="M15" s="29"/>
      <c r="O15" s="33"/>
      <c r="P15" s="33"/>
      <c r="Q15" s="33"/>
    </row>
    <row r="16" spans="1:17" ht="15.75">
      <c r="A16" s="872" t="s">
        <v>31</v>
      </c>
      <c r="B16" s="838"/>
      <c r="C16" s="838"/>
      <c r="D16" s="710"/>
      <c r="E16" s="127">
        <v>50000</v>
      </c>
      <c r="F16" s="186"/>
      <c r="G16" s="41">
        <f>E16+F16</f>
        <v>50000</v>
      </c>
      <c r="H16" s="186"/>
      <c r="I16" s="81">
        <f>I14</f>
        <v>50000</v>
      </c>
      <c r="J16" s="41"/>
      <c r="K16" s="81">
        <f>K14</f>
        <v>50000</v>
      </c>
      <c r="L16" s="81">
        <f>L14</f>
        <v>0</v>
      </c>
      <c r="M16" s="81">
        <f>M14</f>
        <v>50000</v>
      </c>
      <c r="N16" s="186"/>
      <c r="O16" s="193">
        <f>O14</f>
        <v>20000</v>
      </c>
      <c r="P16" s="193"/>
      <c r="Q16" s="193">
        <f>Q14</f>
        <v>20000</v>
      </c>
    </row>
    <row r="17" spans="1:17" ht="15.75">
      <c r="A17" s="516"/>
      <c r="B17" s="517"/>
      <c r="C17" s="517"/>
      <c r="D17" s="517"/>
      <c r="E17" s="518"/>
      <c r="F17" s="194"/>
      <c r="G17" s="52"/>
      <c r="H17" s="194"/>
      <c r="I17" s="193"/>
      <c r="J17" s="52"/>
      <c r="K17" s="193"/>
      <c r="L17" s="193"/>
      <c r="M17" s="193"/>
      <c r="N17" s="194"/>
      <c r="O17" s="63"/>
      <c r="P17" s="63"/>
      <c r="Q17" s="63"/>
    </row>
    <row r="18" spans="1:17" ht="15">
      <c r="A18" s="510">
        <v>700</v>
      </c>
      <c r="B18" s="510">
        <v>70005</v>
      </c>
      <c r="C18" s="510">
        <v>4300</v>
      </c>
      <c r="D18" s="511" t="s">
        <v>478</v>
      </c>
      <c r="E18" s="519">
        <v>50000</v>
      </c>
      <c r="G18" s="29">
        <f>E18+F18</f>
        <v>50000</v>
      </c>
      <c r="I18" s="29">
        <f>G18+H18</f>
        <v>50000</v>
      </c>
      <c r="J18" s="508"/>
      <c r="K18" s="29">
        <f>I18+J18</f>
        <v>50000</v>
      </c>
      <c r="L18" s="29"/>
      <c r="M18" s="29">
        <f>K18+L18</f>
        <v>50000</v>
      </c>
      <c r="O18" s="29">
        <v>71000</v>
      </c>
      <c r="P18" s="29"/>
      <c r="Q18" s="29">
        <f>O18+P18</f>
        <v>71000</v>
      </c>
    </row>
    <row r="19" spans="1:17" ht="15">
      <c r="A19" s="514"/>
      <c r="B19" s="514"/>
      <c r="C19" s="514"/>
      <c r="D19" s="515"/>
      <c r="E19" s="519"/>
      <c r="G19" s="30"/>
      <c r="I19" s="29"/>
      <c r="J19" s="508"/>
      <c r="K19" s="29"/>
      <c r="L19" s="29"/>
      <c r="M19" s="29"/>
      <c r="O19" s="33"/>
      <c r="P19" s="33"/>
      <c r="Q19" s="33"/>
    </row>
    <row r="20" spans="1:17" ht="15.75">
      <c r="A20" s="873" t="s">
        <v>56</v>
      </c>
      <c r="B20" s="787"/>
      <c r="C20" s="787"/>
      <c r="D20" s="761"/>
      <c r="E20" s="81">
        <v>50000</v>
      </c>
      <c r="F20" s="520"/>
      <c r="G20" s="61">
        <f>E20+F20</f>
        <v>50000</v>
      </c>
      <c r="H20" s="520"/>
      <c r="I20" s="63">
        <f>I18</f>
        <v>50000</v>
      </c>
      <c r="J20" s="61"/>
      <c r="K20" s="63">
        <f>K18</f>
        <v>50000</v>
      </c>
      <c r="L20" s="63">
        <f>L18</f>
        <v>0</v>
      </c>
      <c r="M20" s="63">
        <f>M18</f>
        <v>50000</v>
      </c>
      <c r="N20" s="186"/>
      <c r="O20" s="193">
        <f>O18</f>
        <v>71000</v>
      </c>
      <c r="P20" s="193"/>
      <c r="Q20" s="193">
        <f>Q18</f>
        <v>71000</v>
      </c>
    </row>
    <row r="21" spans="1:17" ht="15">
      <c r="A21" s="180"/>
      <c r="B21" s="523"/>
      <c r="C21" s="180"/>
      <c r="D21" s="181"/>
      <c r="E21" s="181"/>
      <c r="F21" s="524"/>
      <c r="G21" s="94"/>
      <c r="H21" s="524"/>
      <c r="I21" s="94"/>
      <c r="J21" s="524"/>
      <c r="K21" s="181"/>
      <c r="L21" s="181"/>
      <c r="M21" s="181"/>
      <c r="N21" s="524"/>
      <c r="O21" s="26"/>
      <c r="P21" s="26"/>
      <c r="Q21" s="26"/>
    </row>
    <row r="22" spans="1:17" ht="15">
      <c r="A22" s="184">
        <v>710</v>
      </c>
      <c r="B22" s="187">
        <v>71013</v>
      </c>
      <c r="C22" s="184">
        <v>4300</v>
      </c>
      <c r="D22" s="185" t="s">
        <v>478</v>
      </c>
      <c r="E22" s="29">
        <v>80000</v>
      </c>
      <c r="F22" s="508"/>
      <c r="G22" s="30">
        <f>E22+F22</f>
        <v>80000</v>
      </c>
      <c r="H22" s="508"/>
      <c r="I22" s="30">
        <f>G22+H22</f>
        <v>80000</v>
      </c>
      <c r="J22" s="508"/>
      <c r="K22" s="29">
        <f>I22+J22</f>
        <v>80000</v>
      </c>
      <c r="L22" s="29"/>
      <c r="M22" s="29">
        <f>K22+L22</f>
        <v>80000</v>
      </c>
      <c r="N22" s="508"/>
      <c r="O22" s="29">
        <v>45000</v>
      </c>
      <c r="P22" s="29">
        <v>-10000</v>
      </c>
      <c r="Q22" s="29">
        <f>O22+P22</f>
        <v>35000</v>
      </c>
    </row>
    <row r="23" spans="1:17" ht="15">
      <c r="A23" s="189"/>
      <c r="B23" s="525"/>
      <c r="C23" s="189"/>
      <c r="D23" s="191"/>
      <c r="E23" s="191"/>
      <c r="F23" s="192"/>
      <c r="G23" s="88"/>
      <c r="H23" s="192"/>
      <c r="I23" s="88"/>
      <c r="J23" s="192"/>
      <c r="K23" s="33"/>
      <c r="L23" s="33"/>
      <c r="M23" s="33"/>
      <c r="N23" s="192"/>
      <c r="O23" s="33"/>
      <c r="P23" s="33"/>
      <c r="Q23" s="33"/>
    </row>
    <row r="24" spans="1:17" ht="15.75">
      <c r="A24" s="172"/>
      <c r="B24" s="170"/>
      <c r="C24" s="170"/>
      <c r="D24" s="171"/>
      <c r="E24" s="185"/>
      <c r="F24" s="508"/>
      <c r="G24" s="30"/>
      <c r="H24" s="508"/>
      <c r="I24" s="30"/>
      <c r="J24" s="508"/>
      <c r="K24" s="29"/>
      <c r="L24" s="29"/>
      <c r="M24" s="29"/>
      <c r="N24" s="508"/>
      <c r="O24" s="63">
        <f>O22</f>
        <v>45000</v>
      </c>
      <c r="P24" s="63">
        <f>P22</f>
        <v>-10000</v>
      </c>
      <c r="Q24" s="63">
        <f>Q22</f>
        <v>35000</v>
      </c>
    </row>
    <row r="25" spans="1:17" ht="15">
      <c r="A25" s="180"/>
      <c r="B25" s="517"/>
      <c r="C25" s="517"/>
      <c r="D25" s="517"/>
      <c r="E25" s="188"/>
      <c r="F25" s="508"/>
      <c r="G25" s="30"/>
      <c r="H25" s="508"/>
      <c r="I25" s="30"/>
      <c r="J25" s="508"/>
      <c r="K25" s="29"/>
      <c r="L25" s="29"/>
      <c r="M25" s="29"/>
      <c r="N25" s="508"/>
      <c r="O25" s="26"/>
      <c r="P25" s="26"/>
      <c r="Q25" s="26"/>
    </row>
    <row r="26" spans="1:17" ht="15">
      <c r="A26" s="184">
        <v>710</v>
      </c>
      <c r="B26" s="184">
        <v>71014</v>
      </c>
      <c r="C26" s="184">
        <v>4300</v>
      </c>
      <c r="D26" s="185" t="s">
        <v>478</v>
      </c>
      <c r="E26" s="526">
        <v>70000</v>
      </c>
      <c r="F26" s="524"/>
      <c r="G26" s="94">
        <f>E26+F26</f>
        <v>70000</v>
      </c>
      <c r="H26" s="524"/>
      <c r="I26" s="94">
        <f>G26+H26</f>
        <v>70000</v>
      </c>
      <c r="J26" s="524"/>
      <c r="K26" s="26">
        <f>I26+J26</f>
        <v>70000</v>
      </c>
      <c r="L26" s="26"/>
      <c r="M26" s="26">
        <f>K26+L26</f>
        <v>70000</v>
      </c>
      <c r="N26" s="524"/>
      <c r="O26" s="29">
        <v>40000</v>
      </c>
      <c r="P26" s="29"/>
      <c r="Q26" s="29">
        <f>O26+P26</f>
        <v>40000</v>
      </c>
    </row>
    <row r="27" spans="1:17" ht="15">
      <c r="A27" s="189"/>
      <c r="B27" s="189"/>
      <c r="C27" s="189"/>
      <c r="D27" s="191"/>
      <c r="E27" s="527"/>
      <c r="F27" s="192"/>
      <c r="G27" s="88"/>
      <c r="H27" s="192"/>
      <c r="I27" s="88"/>
      <c r="J27" s="192"/>
      <c r="K27" s="33"/>
      <c r="L27" s="33"/>
      <c r="M27" s="33"/>
      <c r="N27" s="192"/>
      <c r="O27" s="33"/>
      <c r="P27" s="33"/>
      <c r="Q27" s="33"/>
    </row>
    <row r="28" spans="1:17" ht="15.75">
      <c r="A28" s="172"/>
      <c r="B28" s="170"/>
      <c r="C28" s="170"/>
      <c r="D28" s="171"/>
      <c r="E28" s="29"/>
      <c r="F28" s="528"/>
      <c r="G28" s="30"/>
      <c r="H28" s="528"/>
      <c r="I28" s="30"/>
      <c r="J28" s="528"/>
      <c r="K28" s="29"/>
      <c r="L28" s="29"/>
      <c r="M28" s="29"/>
      <c r="N28" s="528"/>
      <c r="O28" s="193">
        <f>O26</f>
        <v>40000</v>
      </c>
      <c r="P28" s="193"/>
      <c r="Q28" s="193">
        <f>Q26</f>
        <v>40000</v>
      </c>
    </row>
    <row r="29" spans="1:17" ht="15">
      <c r="A29" s="180">
        <v>710</v>
      </c>
      <c r="B29" s="180">
        <v>71015</v>
      </c>
      <c r="C29" s="180">
        <v>4010</v>
      </c>
      <c r="D29" s="181" t="s">
        <v>479</v>
      </c>
      <c r="E29" s="526">
        <v>58000</v>
      </c>
      <c r="F29" s="182">
        <v>-1000</v>
      </c>
      <c r="G29" s="29">
        <f>E29+F29</f>
        <v>57000</v>
      </c>
      <c r="I29" s="26">
        <f>G29+H29</f>
        <v>57000</v>
      </c>
      <c r="K29" s="29">
        <f>I29+J29</f>
        <v>57000</v>
      </c>
      <c r="L29" s="29"/>
      <c r="M29" s="29">
        <f>K29+L29</f>
        <v>57000</v>
      </c>
      <c r="O29" s="26">
        <v>49500</v>
      </c>
      <c r="P29" s="94"/>
      <c r="Q29" s="26">
        <f aca="true" t="shared" si="0" ref="Q29:Q41">O29+P29</f>
        <v>49500</v>
      </c>
    </row>
    <row r="30" spans="1:17" ht="15">
      <c r="A30" s="184"/>
      <c r="B30" s="184"/>
      <c r="C30" s="184">
        <v>4020</v>
      </c>
      <c r="D30" s="185" t="s">
        <v>480</v>
      </c>
      <c r="E30" s="104"/>
      <c r="F30" s="182"/>
      <c r="G30" s="29"/>
      <c r="I30" s="29"/>
      <c r="K30" s="29"/>
      <c r="L30" s="29"/>
      <c r="M30" s="29"/>
      <c r="O30" s="29">
        <v>73000</v>
      </c>
      <c r="P30" s="30"/>
      <c r="Q30" s="29">
        <f t="shared" si="0"/>
        <v>73000</v>
      </c>
    </row>
    <row r="31" spans="1:17" ht="15">
      <c r="A31" s="184"/>
      <c r="B31" s="184"/>
      <c r="C31" s="184">
        <v>4040</v>
      </c>
      <c r="D31" s="185" t="s">
        <v>481</v>
      </c>
      <c r="E31" s="104">
        <v>3000</v>
      </c>
      <c r="F31" s="182">
        <v>1000</v>
      </c>
      <c r="G31" s="29">
        <f>E31+F31</f>
        <v>4000</v>
      </c>
      <c r="I31" s="29">
        <f>G31+H31</f>
        <v>4000</v>
      </c>
      <c r="K31" s="29">
        <f>I31+J31</f>
        <v>4000</v>
      </c>
      <c r="L31" s="29"/>
      <c r="M31" s="29">
        <f>K31+L31</f>
        <v>4000</v>
      </c>
      <c r="O31" s="29">
        <v>10000</v>
      </c>
      <c r="P31" s="30"/>
      <c r="Q31" s="29">
        <f t="shared" si="0"/>
        <v>10000</v>
      </c>
    </row>
    <row r="32" spans="1:17" ht="15">
      <c r="A32" s="184"/>
      <c r="B32" s="184"/>
      <c r="C32" s="184">
        <v>4110</v>
      </c>
      <c r="D32" s="185" t="s">
        <v>482</v>
      </c>
      <c r="E32" s="104">
        <v>10900</v>
      </c>
      <c r="G32" s="29">
        <f>E32+F32</f>
        <v>10900</v>
      </c>
      <c r="I32" s="29">
        <f>G32+H32</f>
        <v>10900</v>
      </c>
      <c r="K32" s="29">
        <f>I32+J32</f>
        <v>10900</v>
      </c>
      <c r="L32" s="29"/>
      <c r="M32" s="29">
        <f>K32+L32</f>
        <v>10900</v>
      </c>
      <c r="O32" s="29">
        <v>24100</v>
      </c>
      <c r="P32" s="30"/>
      <c r="Q32" s="29">
        <f t="shared" si="0"/>
        <v>24100</v>
      </c>
    </row>
    <row r="33" spans="1:17" ht="15">
      <c r="A33" s="184"/>
      <c r="B33" s="184"/>
      <c r="C33" s="184">
        <v>4120</v>
      </c>
      <c r="D33" s="185" t="s">
        <v>483</v>
      </c>
      <c r="E33" s="104">
        <v>1500</v>
      </c>
      <c r="G33" s="29">
        <f>E33+F33</f>
        <v>1500</v>
      </c>
      <c r="I33" s="29">
        <f>G33+H33</f>
        <v>1500</v>
      </c>
      <c r="K33" s="29">
        <f>I33+J33</f>
        <v>1500</v>
      </c>
      <c r="L33" s="29"/>
      <c r="M33" s="29">
        <f>K33+L33</f>
        <v>1500</v>
      </c>
      <c r="O33" s="29">
        <v>3200</v>
      </c>
      <c r="P33" s="30"/>
      <c r="Q33" s="29">
        <f t="shared" si="0"/>
        <v>3200</v>
      </c>
    </row>
    <row r="34" spans="1:17" ht="15">
      <c r="A34" s="184"/>
      <c r="B34" s="184"/>
      <c r="C34" s="184">
        <v>4170</v>
      </c>
      <c r="D34" s="185" t="s">
        <v>272</v>
      </c>
      <c r="E34" s="104"/>
      <c r="G34" s="29"/>
      <c r="I34" s="29"/>
      <c r="K34" s="29"/>
      <c r="L34" s="29"/>
      <c r="M34" s="29"/>
      <c r="O34" s="29"/>
      <c r="P34" s="30">
        <v>2000</v>
      </c>
      <c r="Q34" s="29">
        <f t="shared" si="0"/>
        <v>2000</v>
      </c>
    </row>
    <row r="35" spans="1:17" ht="15">
      <c r="A35" s="184"/>
      <c r="B35" s="184"/>
      <c r="C35" s="184">
        <v>4210</v>
      </c>
      <c r="D35" s="185" t="s">
        <v>484</v>
      </c>
      <c r="E35" s="104">
        <v>3000</v>
      </c>
      <c r="G35" s="29">
        <f>E35+F35</f>
        <v>3000</v>
      </c>
      <c r="I35" s="29">
        <f>G35+H35</f>
        <v>3000</v>
      </c>
      <c r="K35" s="29">
        <f>I35+J35</f>
        <v>3000</v>
      </c>
      <c r="L35" s="29"/>
      <c r="M35" s="29">
        <f>K35+L35</f>
        <v>3000</v>
      </c>
      <c r="O35" s="29">
        <v>5500</v>
      </c>
      <c r="P35" s="30"/>
      <c r="Q35" s="29">
        <f t="shared" si="0"/>
        <v>5500</v>
      </c>
    </row>
    <row r="36" spans="1:17" ht="15">
      <c r="A36" s="184"/>
      <c r="B36" s="184"/>
      <c r="C36" s="184">
        <v>4260</v>
      </c>
      <c r="D36" s="185" t="s">
        <v>485</v>
      </c>
      <c r="E36" s="104"/>
      <c r="G36" s="29"/>
      <c r="I36" s="29"/>
      <c r="K36" s="29"/>
      <c r="L36" s="29"/>
      <c r="M36" s="29"/>
      <c r="O36" s="29">
        <v>3400</v>
      </c>
      <c r="P36" s="30"/>
      <c r="Q36" s="29">
        <f t="shared" si="0"/>
        <v>3400</v>
      </c>
    </row>
    <row r="37" spans="1:17" ht="15">
      <c r="A37" s="184"/>
      <c r="B37" s="184"/>
      <c r="C37" s="184">
        <v>4300</v>
      </c>
      <c r="D37" s="185" t="s">
        <v>478</v>
      </c>
      <c r="E37" s="104">
        <v>5100</v>
      </c>
      <c r="G37" s="29">
        <f>E37+F37</f>
        <v>5100</v>
      </c>
      <c r="I37" s="29">
        <f>G37+H37</f>
        <v>5100</v>
      </c>
      <c r="K37" s="29">
        <f>I37+J37</f>
        <v>5100</v>
      </c>
      <c r="L37" s="29"/>
      <c r="M37" s="29">
        <f>K37+L37</f>
        <v>5100</v>
      </c>
      <c r="O37" s="29">
        <v>7800</v>
      </c>
      <c r="P37" s="30">
        <v>-3000</v>
      </c>
      <c r="Q37" s="29">
        <f t="shared" si="0"/>
        <v>4800</v>
      </c>
    </row>
    <row r="38" spans="1:17" ht="15">
      <c r="A38" s="184"/>
      <c r="B38" s="184"/>
      <c r="C38" s="184">
        <v>4350</v>
      </c>
      <c r="D38" s="185" t="s">
        <v>277</v>
      </c>
      <c r="E38" s="104"/>
      <c r="G38" s="29"/>
      <c r="I38" s="29"/>
      <c r="K38" s="29"/>
      <c r="L38" s="29"/>
      <c r="M38" s="29"/>
      <c r="O38" s="29"/>
      <c r="P38" s="30">
        <v>1000</v>
      </c>
      <c r="Q38" s="29">
        <f t="shared" si="0"/>
        <v>1000</v>
      </c>
    </row>
    <row r="39" spans="1:17" ht="15">
      <c r="A39" s="184"/>
      <c r="B39" s="184"/>
      <c r="C39" s="184">
        <v>4410</v>
      </c>
      <c r="D39" s="185" t="s">
        <v>486</v>
      </c>
      <c r="E39" s="104">
        <v>3500</v>
      </c>
      <c r="G39" s="29">
        <f>E39+F39</f>
        <v>3500</v>
      </c>
      <c r="I39" s="29">
        <f>G39+H39</f>
        <v>3500</v>
      </c>
      <c r="K39" s="29">
        <f>I39+J39</f>
        <v>3500</v>
      </c>
      <c r="L39" s="29"/>
      <c r="M39" s="29">
        <f>K39+L39</f>
        <v>3500</v>
      </c>
      <c r="O39" s="29">
        <v>4500</v>
      </c>
      <c r="P39" s="30"/>
      <c r="Q39" s="29">
        <f t="shared" si="0"/>
        <v>4500</v>
      </c>
    </row>
    <row r="40" spans="1:17" ht="15">
      <c r="A40" s="184"/>
      <c r="B40" s="184"/>
      <c r="C40" s="184">
        <v>4440</v>
      </c>
      <c r="D40" s="185" t="s">
        <v>487</v>
      </c>
      <c r="E40" s="104"/>
      <c r="G40" s="29"/>
      <c r="I40" s="29"/>
      <c r="K40" s="29"/>
      <c r="L40" s="29"/>
      <c r="M40" s="29"/>
      <c r="O40" s="29">
        <v>3000</v>
      </c>
      <c r="P40" s="30"/>
      <c r="Q40" s="29">
        <f t="shared" si="0"/>
        <v>3000</v>
      </c>
    </row>
    <row r="41" spans="1:17" ht="15">
      <c r="A41" s="189"/>
      <c r="B41" s="189"/>
      <c r="C41" s="189">
        <v>6060</v>
      </c>
      <c r="D41" s="191" t="s">
        <v>285</v>
      </c>
      <c r="E41" s="104"/>
      <c r="G41" s="30"/>
      <c r="I41" s="29"/>
      <c r="K41" s="29"/>
      <c r="L41" s="29"/>
      <c r="M41" s="30"/>
      <c r="O41" s="33">
        <v>7000</v>
      </c>
      <c r="P41" s="88"/>
      <c r="Q41" s="33">
        <f t="shared" si="0"/>
        <v>7000</v>
      </c>
    </row>
    <row r="42" spans="1:17" ht="15.75">
      <c r="A42" s="172"/>
      <c r="B42" s="170"/>
      <c r="C42" s="170"/>
      <c r="D42" s="171"/>
      <c r="E42" s="81">
        <f>SUM(E29:E40)</f>
        <v>85000</v>
      </c>
      <c r="F42" s="186">
        <v>0</v>
      </c>
      <c r="G42" s="41">
        <f aca="true" t="shared" si="1" ref="G42:G47">E42+F42</f>
        <v>85000</v>
      </c>
      <c r="H42" s="186"/>
      <c r="I42" s="81">
        <f>SUM(I29:I40)</f>
        <v>85000</v>
      </c>
      <c r="J42" s="41"/>
      <c r="K42" s="81">
        <f>SUM(K29:K40)</f>
        <v>85000</v>
      </c>
      <c r="L42" s="81">
        <f>SUM(L29:L40)</f>
        <v>0</v>
      </c>
      <c r="M42" s="41">
        <f>SUM(M29:M40)</f>
        <v>85000</v>
      </c>
      <c r="N42" s="186"/>
      <c r="O42" s="81">
        <f>SUM(O29:O41)</f>
        <v>191000</v>
      </c>
      <c r="P42" s="81">
        <f>SUM(P29:P41)</f>
        <v>0</v>
      </c>
      <c r="Q42" s="127">
        <f>SUM(Q29:Q41)</f>
        <v>191000</v>
      </c>
    </row>
    <row r="43" spans="1:17" ht="15.75">
      <c r="A43" s="874" t="s">
        <v>73</v>
      </c>
      <c r="B43" s="170"/>
      <c r="C43" s="170"/>
      <c r="D43" s="171"/>
      <c r="E43" s="81">
        <v>235000</v>
      </c>
      <c r="F43" s="186">
        <v>0</v>
      </c>
      <c r="G43" s="41">
        <f t="shared" si="1"/>
        <v>235000</v>
      </c>
      <c r="H43" s="186"/>
      <c r="I43" s="81">
        <f>I22+I26+I42</f>
        <v>235000</v>
      </c>
      <c r="J43" s="41"/>
      <c r="K43" s="81">
        <f>K22+K26+K42</f>
        <v>235000</v>
      </c>
      <c r="L43" s="81">
        <f>L22+L26+L42</f>
        <v>0</v>
      </c>
      <c r="M43" s="41">
        <f>M22+M26+M42</f>
        <v>235000</v>
      </c>
      <c r="N43" s="190"/>
      <c r="O43" s="81">
        <f>O42+O28+O24</f>
        <v>276000</v>
      </c>
      <c r="P43" s="81">
        <f>P42+P28+P24</f>
        <v>-10000</v>
      </c>
      <c r="Q43" s="63">
        <f>Q42+Q28+Q24</f>
        <v>266000</v>
      </c>
    </row>
    <row r="44" spans="1:17" ht="15">
      <c r="A44" s="187">
        <v>750</v>
      </c>
      <c r="B44" s="180">
        <v>75011</v>
      </c>
      <c r="C44" s="180">
        <v>4010</v>
      </c>
      <c r="D44" s="181" t="s">
        <v>479</v>
      </c>
      <c r="E44" s="26">
        <v>105616</v>
      </c>
      <c r="F44" s="182"/>
      <c r="G44" s="26">
        <f t="shared" si="1"/>
        <v>105616</v>
      </c>
      <c r="I44" s="26">
        <f>G44+H44</f>
        <v>105616</v>
      </c>
      <c r="J44" s="182">
        <v>-6992</v>
      </c>
      <c r="K44" s="26">
        <f>I44+J44</f>
        <v>98624</v>
      </c>
      <c r="L44" s="26"/>
      <c r="M44" s="26">
        <f>K44+L44</f>
        <v>98624</v>
      </c>
      <c r="O44" s="26">
        <v>104955</v>
      </c>
      <c r="P44" s="94"/>
      <c r="Q44" s="26">
        <f>O44+P44</f>
        <v>104955</v>
      </c>
    </row>
    <row r="45" spans="1:17" ht="15">
      <c r="A45" s="187"/>
      <c r="B45" s="184"/>
      <c r="C45" s="184">
        <v>4110</v>
      </c>
      <c r="D45" s="185" t="s">
        <v>482</v>
      </c>
      <c r="E45" s="29">
        <v>18700</v>
      </c>
      <c r="F45" s="182"/>
      <c r="G45" s="29">
        <f t="shared" si="1"/>
        <v>18700</v>
      </c>
      <c r="I45" s="29">
        <f>G45+H45</f>
        <v>18700</v>
      </c>
      <c r="K45" s="29">
        <f>I45+J45</f>
        <v>18700</v>
      </c>
      <c r="L45" s="29"/>
      <c r="M45" s="29">
        <f>K45+L45</f>
        <v>18700</v>
      </c>
      <c r="O45" s="29">
        <v>18070</v>
      </c>
      <c r="P45" s="30"/>
      <c r="Q45" s="29">
        <f>O45+P45</f>
        <v>18070</v>
      </c>
    </row>
    <row r="46" spans="1:17" ht="15">
      <c r="A46" s="187"/>
      <c r="B46" s="184"/>
      <c r="C46" s="184">
        <v>4120</v>
      </c>
      <c r="D46" s="185" t="s">
        <v>483</v>
      </c>
      <c r="E46" s="29">
        <v>2500</v>
      </c>
      <c r="F46" s="182"/>
      <c r="G46" s="29">
        <f t="shared" si="1"/>
        <v>2500</v>
      </c>
      <c r="I46" s="29">
        <f>G46+H46</f>
        <v>2500</v>
      </c>
      <c r="K46" s="29">
        <f>I46+J46</f>
        <v>2500</v>
      </c>
      <c r="L46" s="29"/>
      <c r="M46" s="29">
        <f>K46+L46</f>
        <v>2500</v>
      </c>
      <c r="O46" s="29">
        <v>2570</v>
      </c>
      <c r="P46" s="30"/>
      <c r="Q46" s="33">
        <f>O46+P46</f>
        <v>2570</v>
      </c>
    </row>
    <row r="47" spans="1:17" ht="15.75">
      <c r="A47" s="875"/>
      <c r="B47" s="170"/>
      <c r="C47" s="170"/>
      <c r="D47" s="171"/>
      <c r="E47" s="41">
        <f>SUM(E44:E46)</f>
        <v>126816</v>
      </c>
      <c r="F47" s="186"/>
      <c r="G47" s="41">
        <f t="shared" si="1"/>
        <v>126816</v>
      </c>
      <c r="H47" s="186"/>
      <c r="I47" s="81">
        <f>SUM(I44:I46)</f>
        <v>126816</v>
      </c>
      <c r="J47" s="81">
        <f>SUM(J44:J46)</f>
        <v>-6992</v>
      </c>
      <c r="K47" s="81">
        <f>SUM(K44:K46)</f>
        <v>119824</v>
      </c>
      <c r="L47" s="81">
        <f>SUM(L44:L46)</f>
        <v>0</v>
      </c>
      <c r="M47" s="81">
        <f>SUM(M44:M46)</f>
        <v>119824</v>
      </c>
      <c r="N47" s="186"/>
      <c r="O47" s="81">
        <f>SUM(O44:O46)</f>
        <v>125595</v>
      </c>
      <c r="P47" s="81"/>
      <c r="Q47" s="193">
        <f>SUM(Q44:Q46)</f>
        <v>125595</v>
      </c>
    </row>
    <row r="48" spans="1:17" ht="15">
      <c r="A48" s="523">
        <v>750</v>
      </c>
      <c r="B48" s="180">
        <v>75045</v>
      </c>
      <c r="C48" s="180">
        <v>4110</v>
      </c>
      <c r="D48" s="529" t="s">
        <v>482</v>
      </c>
      <c r="E48" s="25"/>
      <c r="F48" s="528"/>
      <c r="G48" s="30"/>
      <c r="H48" s="528"/>
      <c r="I48" s="29"/>
      <c r="J48" s="25"/>
      <c r="K48" s="29"/>
      <c r="L48" s="29"/>
      <c r="M48" s="29"/>
      <c r="N48" s="528"/>
      <c r="O48" s="26">
        <v>1150</v>
      </c>
      <c r="P48" s="94"/>
      <c r="Q48" s="26">
        <f aca="true" t="shared" si="2" ref="Q48:Q53">O48+P48</f>
        <v>1150</v>
      </c>
    </row>
    <row r="49" spans="1:17" ht="15.75">
      <c r="A49" s="530"/>
      <c r="B49" s="531"/>
      <c r="C49" s="184">
        <v>4120</v>
      </c>
      <c r="D49" s="532" t="s">
        <v>483</v>
      </c>
      <c r="E49" s="25"/>
      <c r="F49" s="528"/>
      <c r="G49" s="30"/>
      <c r="H49" s="528"/>
      <c r="I49" s="29"/>
      <c r="J49" s="25"/>
      <c r="K49" s="29"/>
      <c r="L49" s="29"/>
      <c r="M49" s="29"/>
      <c r="N49" s="528"/>
      <c r="O49" s="29">
        <v>150</v>
      </c>
      <c r="P49" s="30"/>
      <c r="Q49" s="29">
        <f t="shared" si="2"/>
        <v>150</v>
      </c>
    </row>
    <row r="50" spans="1:17" ht="15.75">
      <c r="A50" s="530"/>
      <c r="B50" s="531"/>
      <c r="C50" s="184">
        <v>4170</v>
      </c>
      <c r="D50" s="532" t="s">
        <v>272</v>
      </c>
      <c r="E50" s="25"/>
      <c r="F50" s="528"/>
      <c r="G50" s="30"/>
      <c r="H50" s="528"/>
      <c r="I50" s="29"/>
      <c r="J50" s="25"/>
      <c r="K50" s="29"/>
      <c r="L50" s="29"/>
      <c r="M50" s="29"/>
      <c r="N50" s="528"/>
      <c r="O50" s="29"/>
      <c r="P50" s="30">
        <v>9000</v>
      </c>
      <c r="Q50" s="29">
        <f t="shared" si="2"/>
        <v>9000</v>
      </c>
    </row>
    <row r="51" spans="1:17" ht="15">
      <c r="A51" s="187"/>
      <c r="B51" s="184"/>
      <c r="C51" s="184">
        <v>4210</v>
      </c>
      <c r="D51" s="185" t="s">
        <v>484</v>
      </c>
      <c r="E51" s="104"/>
      <c r="G51" s="29"/>
      <c r="I51" s="29"/>
      <c r="K51" s="29"/>
      <c r="L51" s="29"/>
      <c r="M51" s="29"/>
      <c r="O51" s="29">
        <v>1500</v>
      </c>
      <c r="P51" s="30"/>
      <c r="Q51" s="29">
        <f t="shared" si="2"/>
        <v>1500</v>
      </c>
    </row>
    <row r="52" spans="1:17" ht="15">
      <c r="A52" s="187"/>
      <c r="B52" s="184"/>
      <c r="C52" s="184">
        <v>4300</v>
      </c>
      <c r="D52" s="185" t="s">
        <v>478</v>
      </c>
      <c r="E52" s="104">
        <v>12000</v>
      </c>
      <c r="G52" s="29">
        <f aca="true" t="shared" si="3" ref="G52:G57">E52+F52</f>
        <v>12000</v>
      </c>
      <c r="I52" s="29">
        <f>G52+H52</f>
        <v>12000</v>
      </c>
      <c r="K52" s="29">
        <f>I52+J52</f>
        <v>12000</v>
      </c>
      <c r="L52" s="29"/>
      <c r="M52" s="29">
        <f>K52+L52</f>
        <v>12000</v>
      </c>
      <c r="N52" s="182">
        <v>7218</v>
      </c>
      <c r="O52" s="29">
        <v>12250</v>
      </c>
      <c r="P52" s="30">
        <v>-9000</v>
      </c>
      <c r="Q52" s="29">
        <f t="shared" si="2"/>
        <v>3250</v>
      </c>
    </row>
    <row r="53" spans="1:17" ht="15">
      <c r="A53" s="525"/>
      <c r="B53" s="189"/>
      <c r="C53" s="189">
        <v>4410</v>
      </c>
      <c r="D53" s="191" t="s">
        <v>486</v>
      </c>
      <c r="E53" s="533">
        <v>500</v>
      </c>
      <c r="G53" s="29">
        <f t="shared" si="3"/>
        <v>500</v>
      </c>
      <c r="I53" s="29">
        <f>G53+H53</f>
        <v>500</v>
      </c>
      <c r="K53" s="29">
        <f>I53+J53</f>
        <v>500</v>
      </c>
      <c r="L53" s="29"/>
      <c r="M53" s="29">
        <f>K53+L53</f>
        <v>500</v>
      </c>
      <c r="N53" s="152">
        <v>356</v>
      </c>
      <c r="O53" s="33">
        <v>950</v>
      </c>
      <c r="P53" s="88"/>
      <c r="Q53" s="33">
        <f t="shared" si="2"/>
        <v>950</v>
      </c>
    </row>
    <row r="54" spans="1:17" ht="15.75">
      <c r="A54" s="172"/>
      <c r="B54" s="170"/>
      <c r="C54" s="170"/>
      <c r="D54" s="171"/>
      <c r="E54" s="41">
        <v>22000</v>
      </c>
      <c r="F54" s="186"/>
      <c r="G54" s="41">
        <f t="shared" si="3"/>
        <v>22000</v>
      </c>
      <c r="H54" s="186"/>
      <c r="I54" s="81">
        <f>SUM(I51:I53)</f>
        <v>12500</v>
      </c>
      <c r="J54" s="41">
        <f>SUM(J51:J53)</f>
        <v>0</v>
      </c>
      <c r="K54" s="81">
        <f>SUM(K51:K53)</f>
        <v>12500</v>
      </c>
      <c r="L54" s="81">
        <f>SUM(L51:L53)</f>
        <v>0</v>
      </c>
      <c r="M54" s="81">
        <f>SUM(M51:M53)</f>
        <v>12500</v>
      </c>
      <c r="N54" s="186">
        <v>0</v>
      </c>
      <c r="O54" s="81">
        <f>SUM(O48:O53)</f>
        <v>16000</v>
      </c>
      <c r="P54" s="81">
        <f>SUM(P48:P53)</f>
        <v>0</v>
      </c>
      <c r="Q54" s="127">
        <f>SUM(Q48:Q53)</f>
        <v>16000</v>
      </c>
    </row>
    <row r="55" spans="1:17" ht="15.75">
      <c r="A55" s="874" t="s">
        <v>82</v>
      </c>
      <c r="B55" s="876"/>
      <c r="C55" s="876"/>
      <c r="D55" s="877"/>
      <c r="E55" s="41">
        <v>148816</v>
      </c>
      <c r="F55" s="186"/>
      <c r="G55" s="41">
        <f t="shared" si="3"/>
        <v>148816</v>
      </c>
      <c r="H55" s="186"/>
      <c r="I55" s="81">
        <f>I54+I47</f>
        <v>139316</v>
      </c>
      <c r="J55" s="41">
        <f>J54+J47</f>
        <v>-6992</v>
      </c>
      <c r="K55" s="81">
        <f>K54+K47</f>
        <v>132324</v>
      </c>
      <c r="L55" s="81">
        <f>L54+L47</f>
        <v>0</v>
      </c>
      <c r="M55" s="81">
        <f>M54+M47</f>
        <v>132324</v>
      </c>
      <c r="N55" s="186">
        <v>0</v>
      </c>
      <c r="O55" s="81">
        <f>O54+O47</f>
        <v>141595</v>
      </c>
      <c r="P55" s="81">
        <f>P54+P47</f>
        <v>0</v>
      </c>
      <c r="Q55" s="63">
        <f>Q54+Q47</f>
        <v>141595</v>
      </c>
    </row>
    <row r="56" spans="1:17" ht="15">
      <c r="A56" s="180">
        <v>754</v>
      </c>
      <c r="B56" s="180">
        <v>75411</v>
      </c>
      <c r="C56" s="180">
        <v>3020</v>
      </c>
      <c r="D56" s="181" t="s">
        <v>488</v>
      </c>
      <c r="E56" s="26">
        <v>120000</v>
      </c>
      <c r="F56" s="26">
        <v>79716</v>
      </c>
      <c r="G56" s="26">
        <f t="shared" si="3"/>
        <v>199716</v>
      </c>
      <c r="H56" s="534"/>
      <c r="I56" s="26">
        <f>G56+H56</f>
        <v>199716</v>
      </c>
      <c r="J56" s="70">
        <v>-38477</v>
      </c>
      <c r="K56" s="26">
        <f>I56+J56</f>
        <v>161239</v>
      </c>
      <c r="L56" s="26">
        <v>27736</v>
      </c>
      <c r="M56" s="26">
        <f>K56+L56</f>
        <v>188975</v>
      </c>
      <c r="N56" s="534"/>
      <c r="O56" s="26">
        <v>260000</v>
      </c>
      <c r="P56" s="94">
        <v>-258000</v>
      </c>
      <c r="Q56" s="26">
        <f aca="true" t="shared" si="4" ref="Q56:Q82">O56+P56</f>
        <v>2000</v>
      </c>
    </row>
    <row r="57" spans="1:17" ht="15" hidden="1">
      <c r="A57" s="185"/>
      <c r="B57" s="184"/>
      <c r="C57" s="184">
        <v>3030</v>
      </c>
      <c r="D57" s="185" t="s">
        <v>489</v>
      </c>
      <c r="E57" s="29">
        <v>0</v>
      </c>
      <c r="F57" s="29">
        <v>4320</v>
      </c>
      <c r="G57" s="29">
        <f t="shared" si="3"/>
        <v>4320</v>
      </c>
      <c r="H57" s="25">
        <v>1393</v>
      </c>
      <c r="I57" s="29">
        <f>G57+H57</f>
        <v>5713</v>
      </c>
      <c r="J57" s="25">
        <v>-5713</v>
      </c>
      <c r="K57" s="29">
        <f>I57+J57</f>
        <v>0</v>
      </c>
      <c r="L57" s="29"/>
      <c r="M57" s="29">
        <f>K57+L57</f>
        <v>0</v>
      </c>
      <c r="N57" s="528"/>
      <c r="O57" s="29"/>
      <c r="P57" s="30"/>
      <c r="Q57" s="29">
        <f t="shared" si="4"/>
        <v>0</v>
      </c>
    </row>
    <row r="58" spans="1:17" ht="15">
      <c r="A58" s="185"/>
      <c r="B58" s="184"/>
      <c r="C58" s="184">
        <v>3070</v>
      </c>
      <c r="D58" s="185" t="s">
        <v>490</v>
      </c>
      <c r="E58" s="29"/>
      <c r="F58" s="29"/>
      <c r="G58" s="29"/>
      <c r="H58" s="25"/>
      <c r="I58" s="29"/>
      <c r="J58" s="25"/>
      <c r="K58" s="29"/>
      <c r="L58" s="29"/>
      <c r="M58" s="29"/>
      <c r="N58" s="528"/>
      <c r="O58" s="29"/>
      <c r="P58" s="30">
        <v>165000</v>
      </c>
      <c r="Q58" s="29">
        <f t="shared" si="4"/>
        <v>165000</v>
      </c>
    </row>
    <row r="59" spans="1:17" ht="15">
      <c r="A59" s="185"/>
      <c r="B59" s="185"/>
      <c r="C59" s="184">
        <v>4050</v>
      </c>
      <c r="D59" s="185" t="s">
        <v>491</v>
      </c>
      <c r="E59" s="29">
        <v>1145000</v>
      </c>
      <c r="F59" s="29">
        <v>11424</v>
      </c>
      <c r="G59" s="29">
        <f>E59+F59</f>
        <v>1156424</v>
      </c>
      <c r="H59" s="25">
        <v>-10000</v>
      </c>
      <c r="I59" s="29">
        <f>G59+H59</f>
        <v>1146424</v>
      </c>
      <c r="J59" s="25">
        <v>141120</v>
      </c>
      <c r="K59" s="29">
        <f>I59+J59</f>
        <v>1287544</v>
      </c>
      <c r="L59" s="29">
        <v>-22914</v>
      </c>
      <c r="M59" s="29">
        <f>K59+L59</f>
        <v>1264630</v>
      </c>
      <c r="N59" s="528"/>
      <c r="O59" s="29">
        <v>1420736</v>
      </c>
      <c r="P59" s="30">
        <v>-2216</v>
      </c>
      <c r="Q59" s="29">
        <f t="shared" si="4"/>
        <v>1418520</v>
      </c>
    </row>
    <row r="60" spans="1:17" ht="15">
      <c r="A60" s="185"/>
      <c r="B60" s="185"/>
      <c r="C60" s="184">
        <v>4060</v>
      </c>
      <c r="D60" s="185" t="s">
        <v>492</v>
      </c>
      <c r="E60" s="29">
        <v>25000</v>
      </c>
      <c r="F60" s="29">
        <v>2665</v>
      </c>
      <c r="G60" s="29">
        <f>E60+F60</f>
        <v>27665</v>
      </c>
      <c r="H60" s="25">
        <v>-17550</v>
      </c>
      <c r="I60" s="29">
        <f>G60+H60</f>
        <v>10115</v>
      </c>
      <c r="J60" s="528"/>
      <c r="K60" s="29">
        <f>I60+J60</f>
        <v>10115</v>
      </c>
      <c r="L60" s="29">
        <v>-322</v>
      </c>
      <c r="M60" s="29">
        <f>K60+L60</f>
        <v>9793</v>
      </c>
      <c r="N60" s="528"/>
      <c r="O60" s="29">
        <v>5994</v>
      </c>
      <c r="P60" s="30">
        <v>3304</v>
      </c>
      <c r="Q60" s="29">
        <f t="shared" si="4"/>
        <v>9298</v>
      </c>
    </row>
    <row r="61" spans="1:17" ht="15">
      <c r="A61" s="185"/>
      <c r="B61" s="185"/>
      <c r="C61" s="184">
        <v>4070</v>
      </c>
      <c r="D61" s="185" t="s">
        <v>493</v>
      </c>
      <c r="E61" s="29">
        <v>84000</v>
      </c>
      <c r="F61" s="29">
        <v>11647</v>
      </c>
      <c r="G61" s="29">
        <f>E61+F61</f>
        <v>95647</v>
      </c>
      <c r="H61" s="25">
        <v>-8042</v>
      </c>
      <c r="I61" s="29">
        <f>G61+H61</f>
        <v>87605</v>
      </c>
      <c r="J61" s="528"/>
      <c r="K61" s="29">
        <f>I61+J61</f>
        <v>87605</v>
      </c>
      <c r="L61" s="29"/>
      <c r="M61" s="29">
        <f>K61+L61</f>
        <v>87605</v>
      </c>
      <c r="N61" s="528"/>
      <c r="O61" s="29">
        <v>121967</v>
      </c>
      <c r="P61" s="30"/>
      <c r="Q61" s="29">
        <f t="shared" si="4"/>
        <v>121967</v>
      </c>
    </row>
    <row r="62" spans="1:17" ht="15">
      <c r="A62" s="185"/>
      <c r="B62" s="185"/>
      <c r="C62" s="184">
        <v>4080</v>
      </c>
      <c r="D62" s="185" t="s">
        <v>494</v>
      </c>
      <c r="E62" s="29">
        <v>0</v>
      </c>
      <c r="F62" s="29">
        <v>5228</v>
      </c>
      <c r="G62" s="29">
        <f>E62+F62</f>
        <v>5228</v>
      </c>
      <c r="H62" s="528"/>
      <c r="I62" s="29">
        <f>G62+H62</f>
        <v>5228</v>
      </c>
      <c r="J62" s="528"/>
      <c r="K62" s="29">
        <f>I62+J62</f>
        <v>5228</v>
      </c>
      <c r="L62" s="29"/>
      <c r="M62" s="29">
        <f>K62+L62</f>
        <v>5228</v>
      </c>
      <c r="N62" s="528"/>
      <c r="O62" s="29">
        <v>13290</v>
      </c>
      <c r="P62" s="30">
        <v>19500</v>
      </c>
      <c r="Q62" s="29">
        <f t="shared" si="4"/>
        <v>32790</v>
      </c>
    </row>
    <row r="63" spans="1:17" ht="15">
      <c r="A63" s="185"/>
      <c r="B63" s="185"/>
      <c r="C63" s="184">
        <v>4110</v>
      </c>
      <c r="D63" s="185" t="s">
        <v>482</v>
      </c>
      <c r="E63" s="29">
        <v>20000</v>
      </c>
      <c r="F63" s="29">
        <v>1416</v>
      </c>
      <c r="G63" s="29">
        <f>E63+F63</f>
        <v>21416</v>
      </c>
      <c r="H63" s="528"/>
      <c r="I63" s="29">
        <f>G63+H63</f>
        <v>21416</v>
      </c>
      <c r="J63" s="25">
        <v>6925</v>
      </c>
      <c r="K63" s="29">
        <f>I63+J63</f>
        <v>28341</v>
      </c>
      <c r="L63" s="29">
        <v>-2652</v>
      </c>
      <c r="M63" s="29">
        <f>K63+L63</f>
        <v>25689</v>
      </c>
      <c r="N63" s="528"/>
      <c r="O63" s="29">
        <v>753</v>
      </c>
      <c r="P63" s="30">
        <v>1747</v>
      </c>
      <c r="Q63" s="29">
        <f t="shared" si="4"/>
        <v>2500</v>
      </c>
    </row>
    <row r="64" spans="1:17" ht="15">
      <c r="A64" s="185"/>
      <c r="B64" s="185"/>
      <c r="C64" s="184">
        <v>4170</v>
      </c>
      <c r="D64" s="185" t="s">
        <v>272</v>
      </c>
      <c r="E64" s="29"/>
      <c r="F64" s="29"/>
      <c r="G64" s="29"/>
      <c r="H64" s="528"/>
      <c r="I64" s="29"/>
      <c r="J64" s="25"/>
      <c r="K64" s="29"/>
      <c r="L64" s="29"/>
      <c r="M64" s="29"/>
      <c r="N64" s="528"/>
      <c r="O64" s="29"/>
      <c r="P64" s="30">
        <v>8000</v>
      </c>
      <c r="Q64" s="29">
        <f t="shared" si="4"/>
        <v>8000</v>
      </c>
    </row>
    <row r="65" spans="1:17" ht="15">
      <c r="A65" s="185"/>
      <c r="B65" s="185"/>
      <c r="C65" s="184">
        <v>4180</v>
      </c>
      <c r="D65" s="185" t="s">
        <v>495</v>
      </c>
      <c r="E65" s="29"/>
      <c r="F65" s="29"/>
      <c r="G65" s="29"/>
      <c r="H65" s="528"/>
      <c r="I65" s="29"/>
      <c r="J65" s="25"/>
      <c r="K65" s="29"/>
      <c r="L65" s="29"/>
      <c r="M65" s="29"/>
      <c r="N65" s="528"/>
      <c r="O65" s="29"/>
      <c r="P65" s="30">
        <v>90000</v>
      </c>
      <c r="Q65" s="29">
        <f t="shared" si="4"/>
        <v>90000</v>
      </c>
    </row>
    <row r="66" spans="1:17" ht="15">
      <c r="A66" s="185"/>
      <c r="B66" s="185"/>
      <c r="C66" s="184">
        <v>4210</v>
      </c>
      <c r="D66" s="185" t="s">
        <v>484</v>
      </c>
      <c r="E66" s="29">
        <v>116714</v>
      </c>
      <c r="F66" s="29">
        <v>-96064</v>
      </c>
      <c r="G66" s="29">
        <f>E66+F66</f>
        <v>20650</v>
      </c>
      <c r="H66" s="25">
        <v>52339</v>
      </c>
      <c r="I66" s="29">
        <f>G66+H66</f>
        <v>72989</v>
      </c>
      <c r="J66" s="25">
        <v>9437</v>
      </c>
      <c r="K66" s="29">
        <f>I66+J66</f>
        <v>82426</v>
      </c>
      <c r="L66" s="29"/>
      <c r="M66" s="29">
        <f>K66+L66</f>
        <v>82426</v>
      </c>
      <c r="N66" s="528"/>
      <c r="O66" s="29">
        <v>123939</v>
      </c>
      <c r="P66" s="30">
        <v>-9247</v>
      </c>
      <c r="Q66" s="29">
        <f t="shared" si="4"/>
        <v>114692</v>
      </c>
    </row>
    <row r="67" spans="1:17" ht="15" hidden="1">
      <c r="A67" s="185"/>
      <c r="B67" s="185"/>
      <c r="C67" s="184">
        <v>4220</v>
      </c>
      <c r="D67" s="185" t="s">
        <v>496</v>
      </c>
      <c r="E67" s="29">
        <v>3850</v>
      </c>
      <c r="F67" s="29">
        <v>-2350</v>
      </c>
      <c r="G67" s="29">
        <f>E67+F67</f>
        <v>1500</v>
      </c>
      <c r="H67" s="25">
        <v>-1500</v>
      </c>
      <c r="I67" s="29">
        <f>G67+H67</f>
        <v>0</v>
      </c>
      <c r="J67" s="528"/>
      <c r="K67" s="29">
        <f>I67+J67</f>
        <v>0</v>
      </c>
      <c r="L67" s="29"/>
      <c r="M67" s="29">
        <f>K67+L67</f>
        <v>0</v>
      </c>
      <c r="N67" s="528"/>
      <c r="O67" s="29"/>
      <c r="P67" s="30"/>
      <c r="Q67" s="29">
        <f t="shared" si="4"/>
        <v>0</v>
      </c>
    </row>
    <row r="68" spans="1:17" ht="15" hidden="1">
      <c r="A68" s="185"/>
      <c r="B68" s="185"/>
      <c r="C68" s="184">
        <v>4230</v>
      </c>
      <c r="D68" s="185" t="s">
        <v>497</v>
      </c>
      <c r="E68" s="29">
        <v>0</v>
      </c>
      <c r="F68" s="29">
        <v>1000</v>
      </c>
      <c r="G68" s="29">
        <f>E68+F68</f>
        <v>1000</v>
      </c>
      <c r="H68" s="25">
        <v>-1000</v>
      </c>
      <c r="I68" s="29">
        <f>G68+H68</f>
        <v>0</v>
      </c>
      <c r="J68" s="528"/>
      <c r="K68" s="29">
        <f>I68+J68</f>
        <v>0</v>
      </c>
      <c r="L68" s="29"/>
      <c r="M68" s="29">
        <f>K68+L68</f>
        <v>0</v>
      </c>
      <c r="N68" s="528"/>
      <c r="O68" s="29"/>
      <c r="P68" s="30"/>
      <c r="Q68" s="29">
        <f t="shared" si="4"/>
        <v>0</v>
      </c>
    </row>
    <row r="69" spans="1:17" ht="15" hidden="1">
      <c r="A69" s="185"/>
      <c r="B69" s="185"/>
      <c r="C69" s="184">
        <v>4240</v>
      </c>
      <c r="D69" s="185" t="s">
        <v>354</v>
      </c>
      <c r="E69" s="29">
        <v>0</v>
      </c>
      <c r="F69" s="29">
        <v>18000</v>
      </c>
      <c r="G69" s="29">
        <f>E69+F69</f>
        <v>18000</v>
      </c>
      <c r="H69" s="25">
        <v>-18000</v>
      </c>
      <c r="I69" s="29">
        <f>G69+H69</f>
        <v>0</v>
      </c>
      <c r="J69" s="528"/>
      <c r="K69" s="29">
        <f>I69+J69</f>
        <v>0</v>
      </c>
      <c r="L69" s="29"/>
      <c r="M69" s="29">
        <f>K69+L69</f>
        <v>0</v>
      </c>
      <c r="N69" s="528"/>
      <c r="O69" s="29"/>
      <c r="P69" s="30"/>
      <c r="Q69" s="29">
        <f t="shared" si="4"/>
        <v>0</v>
      </c>
    </row>
    <row r="70" spans="1:17" ht="15">
      <c r="A70" s="185"/>
      <c r="B70" s="185"/>
      <c r="C70" s="184">
        <v>4220</v>
      </c>
      <c r="D70" s="185" t="s">
        <v>496</v>
      </c>
      <c r="E70" s="29"/>
      <c r="F70" s="29"/>
      <c r="G70" s="29"/>
      <c r="H70" s="25"/>
      <c r="I70" s="29"/>
      <c r="J70" s="528"/>
      <c r="K70" s="29"/>
      <c r="L70" s="29"/>
      <c r="M70" s="29"/>
      <c r="N70" s="528"/>
      <c r="O70" s="29">
        <v>2096</v>
      </c>
      <c r="P70" s="30"/>
      <c r="Q70" s="29">
        <f t="shared" si="4"/>
        <v>2096</v>
      </c>
    </row>
    <row r="71" spans="1:17" ht="15">
      <c r="A71" s="185"/>
      <c r="B71" s="185"/>
      <c r="C71" s="184">
        <v>4230</v>
      </c>
      <c r="D71" s="185" t="s">
        <v>497</v>
      </c>
      <c r="E71" s="29"/>
      <c r="F71" s="29"/>
      <c r="G71" s="29"/>
      <c r="H71" s="25"/>
      <c r="I71" s="29"/>
      <c r="J71" s="528"/>
      <c r="K71" s="29"/>
      <c r="L71" s="29"/>
      <c r="M71" s="29"/>
      <c r="N71" s="528"/>
      <c r="O71" s="29"/>
      <c r="P71" s="30">
        <v>1500</v>
      </c>
      <c r="Q71" s="29">
        <f t="shared" si="4"/>
        <v>1500</v>
      </c>
    </row>
    <row r="72" spans="1:17" ht="15">
      <c r="A72" s="185"/>
      <c r="B72" s="185"/>
      <c r="C72" s="184">
        <v>4250</v>
      </c>
      <c r="D72" s="185" t="s">
        <v>498</v>
      </c>
      <c r="E72" s="29"/>
      <c r="F72" s="29"/>
      <c r="G72" s="29"/>
      <c r="H72" s="25"/>
      <c r="I72" s="29"/>
      <c r="J72" s="528"/>
      <c r="K72" s="29"/>
      <c r="L72" s="29"/>
      <c r="M72" s="29"/>
      <c r="N72" s="528"/>
      <c r="O72" s="29"/>
      <c r="P72" s="30">
        <v>1000</v>
      </c>
      <c r="Q72" s="29">
        <f t="shared" si="4"/>
        <v>1000</v>
      </c>
    </row>
    <row r="73" spans="1:17" ht="15">
      <c r="A73" s="185"/>
      <c r="B73" s="185"/>
      <c r="C73" s="184">
        <v>4260</v>
      </c>
      <c r="D73" s="185" t="s">
        <v>485</v>
      </c>
      <c r="E73" s="29">
        <v>15400</v>
      </c>
      <c r="F73" s="29">
        <v>1600</v>
      </c>
      <c r="G73" s="29">
        <f>E73+F73</f>
        <v>17000</v>
      </c>
      <c r="H73" s="528"/>
      <c r="I73" s="29">
        <f>G73+H73</f>
        <v>17000</v>
      </c>
      <c r="J73" s="25">
        <v>13817</v>
      </c>
      <c r="K73" s="29">
        <f>I73+J73</f>
        <v>30817</v>
      </c>
      <c r="L73" s="29"/>
      <c r="M73" s="29">
        <f>K73+L73</f>
        <v>30817</v>
      </c>
      <c r="N73" s="528"/>
      <c r="O73" s="29">
        <v>26862</v>
      </c>
      <c r="P73" s="30"/>
      <c r="Q73" s="29">
        <f t="shared" si="4"/>
        <v>26862</v>
      </c>
    </row>
    <row r="74" spans="1:17" ht="15">
      <c r="A74" s="185"/>
      <c r="B74" s="185"/>
      <c r="C74" s="184">
        <v>4270</v>
      </c>
      <c r="D74" s="185" t="s">
        <v>499</v>
      </c>
      <c r="E74" s="29">
        <v>43000</v>
      </c>
      <c r="F74" s="29">
        <v>-37092</v>
      </c>
      <c r="G74" s="29">
        <f>E74+F74</f>
        <v>5908</v>
      </c>
      <c r="H74" s="25">
        <v>3500</v>
      </c>
      <c r="I74" s="29">
        <f>G74+H74</f>
        <v>9408</v>
      </c>
      <c r="J74" s="528"/>
      <c r="K74" s="29">
        <f>I74+J74</f>
        <v>9408</v>
      </c>
      <c r="L74" s="29"/>
      <c r="M74" s="29">
        <f>K74+L74</f>
        <v>9408</v>
      </c>
      <c r="N74" s="528"/>
      <c r="O74" s="29">
        <v>15058</v>
      </c>
      <c r="P74" s="30"/>
      <c r="Q74" s="29">
        <f t="shared" si="4"/>
        <v>15058</v>
      </c>
    </row>
    <row r="75" spans="1:17" ht="15">
      <c r="A75" s="185"/>
      <c r="B75" s="185"/>
      <c r="C75" s="184">
        <v>4280</v>
      </c>
      <c r="D75" s="185" t="s">
        <v>311</v>
      </c>
      <c r="E75" s="29"/>
      <c r="F75" s="29"/>
      <c r="G75" s="29"/>
      <c r="H75" s="25"/>
      <c r="I75" s="29"/>
      <c r="J75" s="528"/>
      <c r="K75" s="29"/>
      <c r="L75" s="29"/>
      <c r="M75" s="29"/>
      <c r="N75" s="528"/>
      <c r="O75" s="29">
        <v>8224</v>
      </c>
      <c r="P75" s="30"/>
      <c r="Q75" s="29">
        <f t="shared" si="4"/>
        <v>8224</v>
      </c>
    </row>
    <row r="76" spans="1:17" ht="15">
      <c r="A76" s="185"/>
      <c r="B76" s="185"/>
      <c r="C76" s="184">
        <v>4300</v>
      </c>
      <c r="D76" s="185" t="s">
        <v>478</v>
      </c>
      <c r="E76" s="29">
        <v>23000</v>
      </c>
      <c r="F76" s="29">
        <v>1350</v>
      </c>
      <c r="G76" s="29">
        <f>E76+F76</f>
        <v>24350</v>
      </c>
      <c r="H76" s="528"/>
      <c r="I76" s="29">
        <f>G76+H76</f>
        <v>24350</v>
      </c>
      <c r="J76" s="25">
        <v>24324</v>
      </c>
      <c r="K76" s="29">
        <f>I76+J76</f>
        <v>48674</v>
      </c>
      <c r="L76" s="29">
        <v>-3100</v>
      </c>
      <c r="M76" s="29">
        <f>K76+L76</f>
        <v>45574</v>
      </c>
      <c r="N76" s="528"/>
      <c r="O76" s="29">
        <v>29024</v>
      </c>
      <c r="P76" s="30"/>
      <c r="Q76" s="29">
        <f t="shared" si="4"/>
        <v>29024</v>
      </c>
    </row>
    <row r="77" spans="1:17" ht="15" customHeight="1">
      <c r="A77" s="185"/>
      <c r="B77" s="185"/>
      <c r="C77" s="184">
        <v>4410</v>
      </c>
      <c r="D77" s="185" t="s">
        <v>500</v>
      </c>
      <c r="E77" s="29">
        <v>2700</v>
      </c>
      <c r="F77" s="185">
        <v>-700</v>
      </c>
      <c r="G77" s="29">
        <f>E77+F77</f>
        <v>2000</v>
      </c>
      <c r="H77" s="25">
        <v>-1000</v>
      </c>
      <c r="I77" s="29">
        <f>G77+H77</f>
        <v>1000</v>
      </c>
      <c r="J77" s="25">
        <v>6049</v>
      </c>
      <c r="K77" s="29">
        <f>I77+J77</f>
        <v>7049</v>
      </c>
      <c r="L77" s="29"/>
      <c r="M77" s="29">
        <f>K77+L77</f>
        <v>7049</v>
      </c>
      <c r="N77" s="528"/>
      <c r="O77" s="29">
        <v>697</v>
      </c>
      <c r="P77" s="30"/>
      <c r="Q77" s="29">
        <f t="shared" si="4"/>
        <v>697</v>
      </c>
    </row>
    <row r="78" spans="1:17" ht="15" hidden="1">
      <c r="A78" s="185"/>
      <c r="B78" s="185"/>
      <c r="C78" s="184">
        <v>4430</v>
      </c>
      <c r="D78" s="185" t="s">
        <v>501</v>
      </c>
      <c r="E78" s="29">
        <v>2300</v>
      </c>
      <c r="F78" s="29">
        <v>-2300</v>
      </c>
      <c r="G78" s="29">
        <f>E78+F78</f>
        <v>0</v>
      </c>
      <c r="H78" s="528"/>
      <c r="I78" s="29">
        <f>G78+H78</f>
        <v>0</v>
      </c>
      <c r="J78" s="528"/>
      <c r="K78" s="29">
        <f>I78+J78</f>
        <v>0</v>
      </c>
      <c r="L78" s="29"/>
      <c r="M78" s="29">
        <f>K78+L78</f>
        <v>0</v>
      </c>
      <c r="N78" s="528"/>
      <c r="O78" s="29"/>
      <c r="P78" s="30"/>
      <c r="Q78" s="29">
        <f t="shared" si="4"/>
        <v>0</v>
      </c>
    </row>
    <row r="79" spans="1:17" ht="15" hidden="1">
      <c r="A79" s="185"/>
      <c r="B79" s="185"/>
      <c r="C79" s="184">
        <v>4440</v>
      </c>
      <c r="D79" s="185" t="s">
        <v>280</v>
      </c>
      <c r="E79" s="185">
        <v>0</v>
      </c>
      <c r="F79" s="185">
        <v>140</v>
      </c>
      <c r="G79" s="185">
        <f>E79+F79</f>
        <v>140</v>
      </c>
      <c r="H79" s="528">
        <v>-140</v>
      </c>
      <c r="I79" s="185">
        <f>G79+H79</f>
        <v>0</v>
      </c>
      <c r="J79" s="528"/>
      <c r="K79" s="29">
        <f>I79+J79</f>
        <v>0</v>
      </c>
      <c r="L79" s="29"/>
      <c r="M79" s="29">
        <f>K79+L79</f>
        <v>0</v>
      </c>
      <c r="N79" s="528"/>
      <c r="O79" s="29"/>
      <c r="P79" s="30"/>
      <c r="Q79" s="29">
        <f t="shared" si="4"/>
        <v>0</v>
      </c>
    </row>
    <row r="80" spans="1:17" ht="15">
      <c r="A80" s="185"/>
      <c r="B80" s="185"/>
      <c r="C80" s="184">
        <v>4430</v>
      </c>
      <c r="D80" s="185" t="s">
        <v>501</v>
      </c>
      <c r="E80" s="185"/>
      <c r="F80" s="185"/>
      <c r="G80" s="185"/>
      <c r="H80" s="528"/>
      <c r="I80" s="185"/>
      <c r="J80" s="528"/>
      <c r="K80" s="29">
        <v>0</v>
      </c>
      <c r="L80" s="29">
        <v>1745</v>
      </c>
      <c r="M80" s="29">
        <f>K80+L80</f>
        <v>1745</v>
      </c>
      <c r="N80" s="528"/>
      <c r="O80" s="29">
        <v>1988</v>
      </c>
      <c r="P80" s="30"/>
      <c r="Q80" s="29">
        <f t="shared" si="4"/>
        <v>1988</v>
      </c>
    </row>
    <row r="81" spans="1:17" ht="15">
      <c r="A81" s="185"/>
      <c r="B81" s="185"/>
      <c r="C81" s="184">
        <v>4510</v>
      </c>
      <c r="D81" s="185" t="s">
        <v>502</v>
      </c>
      <c r="E81" s="185"/>
      <c r="F81" s="185"/>
      <c r="G81" s="185"/>
      <c r="H81" s="528"/>
      <c r="I81" s="185"/>
      <c r="J81" s="528"/>
      <c r="K81" s="29"/>
      <c r="L81" s="29"/>
      <c r="M81" s="29"/>
      <c r="N81" s="528"/>
      <c r="O81" s="29">
        <v>299</v>
      </c>
      <c r="P81" s="30"/>
      <c r="Q81" s="29">
        <f t="shared" si="4"/>
        <v>299</v>
      </c>
    </row>
    <row r="82" spans="1:17" ht="15">
      <c r="A82" s="185"/>
      <c r="B82" s="185"/>
      <c r="C82" s="189">
        <v>6050</v>
      </c>
      <c r="D82" s="191" t="s">
        <v>503</v>
      </c>
      <c r="E82" s="33">
        <v>300000</v>
      </c>
      <c r="F82" s="33">
        <v>331000</v>
      </c>
      <c r="G82" s="33">
        <f>E82+F82</f>
        <v>631000</v>
      </c>
      <c r="H82" s="528"/>
      <c r="I82" s="33">
        <f>G82+H82</f>
        <v>631000</v>
      </c>
      <c r="J82" s="528"/>
      <c r="K82" s="29">
        <f>I82+J82</f>
        <v>631000</v>
      </c>
      <c r="L82" s="29"/>
      <c r="M82" s="29">
        <f>K82+L82</f>
        <v>631000</v>
      </c>
      <c r="N82" s="528"/>
      <c r="O82" s="29">
        <v>900000</v>
      </c>
      <c r="P82" s="30"/>
      <c r="Q82" s="33">
        <f t="shared" si="4"/>
        <v>900000</v>
      </c>
    </row>
    <row r="83" spans="1:17" ht="15.75">
      <c r="A83" s="874"/>
      <c r="B83" s="170"/>
      <c r="C83" s="170"/>
      <c r="D83" s="171"/>
      <c r="E83" s="41">
        <f aca="true" t="shared" si="5" ref="E83:M83">SUM(E56:E82)</f>
        <v>1900964</v>
      </c>
      <c r="F83" s="41">
        <f t="shared" si="5"/>
        <v>331000</v>
      </c>
      <c r="G83" s="41">
        <f t="shared" si="5"/>
        <v>2231964</v>
      </c>
      <c r="H83" s="41">
        <f t="shared" si="5"/>
        <v>0</v>
      </c>
      <c r="I83" s="41">
        <f t="shared" si="5"/>
        <v>2231964</v>
      </c>
      <c r="J83" s="41">
        <f t="shared" si="5"/>
        <v>157482</v>
      </c>
      <c r="K83" s="81">
        <f t="shared" si="5"/>
        <v>2389446</v>
      </c>
      <c r="L83" s="81">
        <f t="shared" si="5"/>
        <v>493</v>
      </c>
      <c r="M83" s="81">
        <f t="shared" si="5"/>
        <v>2389939</v>
      </c>
      <c r="N83" s="186"/>
      <c r="O83" s="81">
        <f>SUM(O56:O82)</f>
        <v>2930927</v>
      </c>
      <c r="P83" s="81">
        <f>SUM(P56:P82)</f>
        <v>20588</v>
      </c>
      <c r="Q83" s="127">
        <f>SUM(Q56:Q82)</f>
        <v>2951515</v>
      </c>
    </row>
    <row r="84" spans="1:17" ht="15">
      <c r="A84" s="180">
        <v>754</v>
      </c>
      <c r="B84" s="180">
        <v>75414</v>
      </c>
      <c r="C84" s="180">
        <v>4300</v>
      </c>
      <c r="D84" s="528" t="s">
        <v>478</v>
      </c>
      <c r="E84" s="25"/>
      <c r="F84" s="25"/>
      <c r="G84" s="25"/>
      <c r="H84" s="528"/>
      <c r="I84" s="25"/>
      <c r="J84" s="528"/>
      <c r="K84" s="25"/>
      <c r="L84" s="25"/>
      <c r="M84" s="25"/>
      <c r="N84" s="528"/>
      <c r="O84" s="26">
        <v>400</v>
      </c>
      <c r="P84" s="26"/>
      <c r="Q84" s="26">
        <f>O84+P84</f>
        <v>400</v>
      </c>
    </row>
    <row r="85" spans="1:17" ht="15">
      <c r="A85" s="191"/>
      <c r="B85" s="191"/>
      <c r="C85" s="189"/>
      <c r="D85" s="528"/>
      <c r="E85" s="25"/>
      <c r="F85" s="25"/>
      <c r="G85" s="25"/>
      <c r="H85" s="528"/>
      <c r="I85" s="25"/>
      <c r="J85" s="528"/>
      <c r="K85" s="25"/>
      <c r="L85" s="25"/>
      <c r="M85" s="25"/>
      <c r="N85" s="528"/>
      <c r="O85" s="33"/>
      <c r="P85" s="33"/>
      <c r="Q85" s="33"/>
    </row>
    <row r="86" spans="1:17" ht="15.75">
      <c r="A86" s="878"/>
      <c r="B86" s="170"/>
      <c r="C86" s="170"/>
      <c r="D86" s="170"/>
      <c r="E86" s="107"/>
      <c r="F86" s="107"/>
      <c r="G86" s="107"/>
      <c r="H86" s="535"/>
      <c r="I86" s="107"/>
      <c r="J86" s="535"/>
      <c r="K86" s="107"/>
      <c r="L86" s="107"/>
      <c r="M86" s="107"/>
      <c r="N86" s="535"/>
      <c r="O86" s="81">
        <f>O84</f>
        <v>400</v>
      </c>
      <c r="P86" s="81">
        <f>P84</f>
        <v>0</v>
      </c>
      <c r="Q86" s="81">
        <f>Q84</f>
        <v>400</v>
      </c>
    </row>
    <row r="87" spans="1:17" ht="15.75">
      <c r="A87" s="879" t="s">
        <v>95</v>
      </c>
      <c r="B87" s="879"/>
      <c r="C87" s="879"/>
      <c r="D87" s="879"/>
      <c r="E87" s="52" t="e">
        <f>E83+#REF!</f>
        <v>#REF!</v>
      </c>
      <c r="F87" s="52" t="e">
        <f>F83+#REF!</f>
        <v>#REF!</v>
      </c>
      <c r="G87" s="52" t="e">
        <f>E87+F87</f>
        <v>#REF!</v>
      </c>
      <c r="H87" s="536"/>
      <c r="I87" s="127" t="e">
        <f>I83+#REF!</f>
        <v>#REF!</v>
      </c>
      <c r="J87" s="128" t="e">
        <f>J83+#REF!</f>
        <v>#REF!</v>
      </c>
      <c r="K87" s="127" t="e">
        <f>K83+#REF!</f>
        <v>#REF!</v>
      </c>
      <c r="L87" s="127" t="e">
        <f>L83+#REF!</f>
        <v>#REF!</v>
      </c>
      <c r="M87" s="127" t="e">
        <f>M83+#REF!</f>
        <v>#REF!</v>
      </c>
      <c r="N87" s="537"/>
      <c r="O87" s="127">
        <f>O83+O86</f>
        <v>2931327</v>
      </c>
      <c r="P87" s="127">
        <f>P83+P86</f>
        <v>20588</v>
      </c>
      <c r="Q87" s="127">
        <f>Q83+Q86</f>
        <v>2951915</v>
      </c>
    </row>
    <row r="88" spans="1:17" ht="15.75">
      <c r="A88" s="523"/>
      <c r="B88" s="180"/>
      <c r="C88" s="538"/>
      <c r="D88" s="539"/>
      <c r="E88" s="540"/>
      <c r="F88" s="63"/>
      <c r="G88" s="540"/>
      <c r="H88" s="534"/>
      <c r="I88" s="26"/>
      <c r="J88" s="534"/>
      <c r="K88" s="26"/>
      <c r="L88" s="26"/>
      <c r="M88" s="26"/>
      <c r="O88" s="26"/>
      <c r="P88" s="26"/>
      <c r="Q88" s="26"/>
    </row>
    <row r="89" spans="1:17" ht="15">
      <c r="A89" s="187">
        <v>851</v>
      </c>
      <c r="B89" s="184">
        <v>85156</v>
      </c>
      <c r="C89" s="541">
        <v>4130</v>
      </c>
      <c r="D89" s="185" t="s">
        <v>504</v>
      </c>
      <c r="E89" s="527">
        <v>0</v>
      </c>
      <c r="F89" s="33">
        <v>514000</v>
      </c>
      <c r="G89" s="104">
        <v>514000</v>
      </c>
      <c r="H89" s="528"/>
      <c r="I89" s="29">
        <f>G89+H89</f>
        <v>514000</v>
      </c>
      <c r="J89" s="25">
        <v>146600</v>
      </c>
      <c r="K89" s="29">
        <f>I89+J89</f>
        <v>660600</v>
      </c>
      <c r="L89" s="29"/>
      <c r="M89" s="29">
        <f>K89+L89</f>
        <v>660600</v>
      </c>
      <c r="O89" s="29">
        <v>481000</v>
      </c>
      <c r="P89" s="29"/>
      <c r="Q89" s="29">
        <f>O89+P89</f>
        <v>481000</v>
      </c>
    </row>
    <row r="90" spans="1:17" ht="15">
      <c r="A90" s="525"/>
      <c r="B90" s="189"/>
      <c r="C90" s="542"/>
      <c r="D90" s="191"/>
      <c r="E90" s="527"/>
      <c r="F90" s="33"/>
      <c r="G90" s="25"/>
      <c r="H90" s="528"/>
      <c r="I90" s="29"/>
      <c r="J90" s="25"/>
      <c r="K90" s="29"/>
      <c r="L90" s="29"/>
      <c r="M90" s="30"/>
      <c r="O90" s="29"/>
      <c r="P90" s="29"/>
      <c r="Q90" s="29"/>
    </row>
    <row r="91" spans="1:17" ht="15.75">
      <c r="A91" s="884" t="s">
        <v>145</v>
      </c>
      <c r="B91" s="885"/>
      <c r="C91" s="886"/>
      <c r="D91" s="887"/>
      <c r="E91" s="128" t="e">
        <f>#REF!</f>
        <v>#REF!</v>
      </c>
      <c r="F91" s="127" t="e">
        <f>#REF!+#REF!</f>
        <v>#REF!</v>
      </c>
      <c r="G91" s="128" t="e">
        <f>E91+F91</f>
        <v>#REF!</v>
      </c>
      <c r="H91" s="186"/>
      <c r="I91" s="81" t="e">
        <f>#REF!+#REF!</f>
        <v>#REF!</v>
      </c>
      <c r="J91" s="41" t="e">
        <f>#REF!+#REF!</f>
        <v>#REF!</v>
      </c>
      <c r="K91" s="81" t="e">
        <f>#REF!+#REF!</f>
        <v>#REF!</v>
      </c>
      <c r="L91" s="81"/>
      <c r="M91" s="41" t="e">
        <f>#REF!+#REF!</f>
        <v>#REF!</v>
      </c>
      <c r="N91" s="186"/>
      <c r="O91" s="63">
        <f>O89</f>
        <v>481000</v>
      </c>
      <c r="P91" s="63"/>
      <c r="Q91" s="63">
        <f>Q89</f>
        <v>481000</v>
      </c>
    </row>
    <row r="92" spans="1:17" ht="15.75">
      <c r="A92" s="516"/>
      <c r="B92" s="543"/>
      <c r="C92" s="543"/>
      <c r="D92" s="543"/>
      <c r="E92" s="72"/>
      <c r="F92" s="72"/>
      <c r="G92" s="52"/>
      <c r="H92" s="544"/>
      <c r="I92" s="63"/>
      <c r="J92" s="66"/>
      <c r="K92" s="63"/>
      <c r="L92" s="63"/>
      <c r="M92" s="61"/>
      <c r="N92" s="194"/>
      <c r="O92" s="63"/>
      <c r="P92" s="63"/>
      <c r="Q92" s="63"/>
    </row>
    <row r="93" spans="1:17" ht="15">
      <c r="A93" s="184">
        <v>852</v>
      </c>
      <c r="B93" s="184">
        <v>85212</v>
      </c>
      <c r="C93" s="184">
        <v>3110</v>
      </c>
      <c r="D93" s="185" t="s">
        <v>414</v>
      </c>
      <c r="E93" s="526">
        <v>85000</v>
      </c>
      <c r="F93" s="534"/>
      <c r="G93" s="26">
        <f>E93+F93</f>
        <v>85000</v>
      </c>
      <c r="H93" s="534"/>
      <c r="I93" s="26">
        <f>G93+H93</f>
        <v>85000</v>
      </c>
      <c r="J93" s="534"/>
      <c r="K93" s="26">
        <f>I93+J93</f>
        <v>85000</v>
      </c>
      <c r="L93" s="26"/>
      <c r="M93" s="26">
        <f>K93+L93</f>
        <v>85000</v>
      </c>
      <c r="O93" s="29">
        <v>3000</v>
      </c>
      <c r="P93" s="29"/>
      <c r="Q93" s="29">
        <f>O93+P93</f>
        <v>3000</v>
      </c>
    </row>
    <row r="94" spans="1:17" ht="15">
      <c r="A94" s="189"/>
      <c r="B94" s="189"/>
      <c r="C94" s="189"/>
      <c r="D94" s="191"/>
      <c r="E94" s="533"/>
      <c r="F94" s="528"/>
      <c r="G94" s="29"/>
      <c r="H94" s="528"/>
      <c r="I94" s="29"/>
      <c r="J94" s="528"/>
      <c r="K94" s="29"/>
      <c r="L94" s="29"/>
      <c r="M94" s="29"/>
      <c r="O94" s="33"/>
      <c r="P94" s="33"/>
      <c r="Q94" s="33"/>
    </row>
    <row r="95" spans="1:17" ht="15.75">
      <c r="A95" s="888"/>
      <c r="B95" s="838"/>
      <c r="C95" s="838"/>
      <c r="D95" s="710"/>
      <c r="E95" s="63">
        <v>85000</v>
      </c>
      <c r="F95" s="520"/>
      <c r="G95" s="61">
        <f>E95+F95</f>
        <v>85000</v>
      </c>
      <c r="H95" s="520"/>
      <c r="I95" s="63">
        <f>I93</f>
        <v>85000</v>
      </c>
      <c r="J95" s="61"/>
      <c r="K95" s="63">
        <f>K93</f>
        <v>85000</v>
      </c>
      <c r="L95" s="63"/>
      <c r="M95" s="63">
        <f>M93</f>
        <v>85000</v>
      </c>
      <c r="N95" s="520"/>
      <c r="O95" s="193">
        <f>O93</f>
        <v>3000</v>
      </c>
      <c r="P95" s="193"/>
      <c r="Q95" s="193">
        <f>Q93</f>
        <v>3000</v>
      </c>
    </row>
    <row r="96" spans="1:17" ht="15.75">
      <c r="A96" s="881" t="s">
        <v>158</v>
      </c>
      <c r="B96" s="889"/>
      <c r="C96" s="889"/>
      <c r="D96" s="890"/>
      <c r="E96" s="109"/>
      <c r="F96" s="535"/>
      <c r="G96" s="109"/>
      <c r="H96" s="535"/>
      <c r="I96" s="109"/>
      <c r="J96" s="535"/>
      <c r="K96" s="109"/>
      <c r="L96" s="109"/>
      <c r="M96" s="109"/>
      <c r="N96" s="535"/>
      <c r="O96" s="81">
        <f>O95</f>
        <v>3000</v>
      </c>
      <c r="P96" s="81"/>
      <c r="Q96" s="81">
        <f>Q95</f>
        <v>3000</v>
      </c>
    </row>
    <row r="97" spans="1:17" ht="15" hidden="1">
      <c r="A97" s="184"/>
      <c r="B97" s="185"/>
      <c r="C97" s="184">
        <v>3110</v>
      </c>
      <c r="D97" s="185" t="s">
        <v>414</v>
      </c>
      <c r="E97" s="104">
        <v>33000</v>
      </c>
      <c r="F97" s="182">
        <v>-33000</v>
      </c>
      <c r="G97" s="29">
        <f>E97:E97+F97</f>
        <v>0</v>
      </c>
      <c r="I97" s="29">
        <f>G97+H97</f>
        <v>0</v>
      </c>
      <c r="K97" s="29">
        <f>I97+J97</f>
        <v>0</v>
      </c>
      <c r="L97" s="29"/>
      <c r="M97" s="29">
        <f>K97+L97</f>
        <v>0</v>
      </c>
      <c r="O97" s="29"/>
      <c r="P97" s="29"/>
      <c r="Q97" s="29"/>
    </row>
    <row r="98" spans="1:17" ht="15">
      <c r="A98" s="184">
        <v>853</v>
      </c>
      <c r="B98" s="184">
        <v>85321</v>
      </c>
      <c r="C98" s="184">
        <v>4010</v>
      </c>
      <c r="D98" s="185" t="s">
        <v>479</v>
      </c>
      <c r="E98" s="104">
        <v>0</v>
      </c>
      <c r="F98" s="182">
        <v>23000</v>
      </c>
      <c r="G98" s="29">
        <f>E97:E98+F98</f>
        <v>23000</v>
      </c>
      <c r="I98" s="29">
        <f>G98+H98</f>
        <v>23000</v>
      </c>
      <c r="J98" s="182">
        <v>7700</v>
      </c>
      <c r="K98" s="29">
        <f>I98+J98</f>
        <v>30700</v>
      </c>
      <c r="L98" s="29"/>
      <c r="M98" s="29">
        <f>K98+L98</f>
        <v>30700</v>
      </c>
      <c r="O98" s="29">
        <v>63936</v>
      </c>
      <c r="P98" s="29"/>
      <c r="Q98" s="29">
        <f aca="true" t="shared" si="6" ref="Q98:Q108">O98+P98</f>
        <v>63936</v>
      </c>
    </row>
    <row r="99" spans="1:17" ht="15">
      <c r="A99" s="184"/>
      <c r="B99" s="184"/>
      <c r="C99" s="184">
        <v>4040</v>
      </c>
      <c r="D99" s="185" t="s">
        <v>505</v>
      </c>
      <c r="E99" s="104"/>
      <c r="F99" s="182"/>
      <c r="G99" s="29"/>
      <c r="I99" s="29"/>
      <c r="J99" s="182"/>
      <c r="K99" s="29"/>
      <c r="L99" s="29"/>
      <c r="M99" s="29"/>
      <c r="O99" s="29">
        <v>7944</v>
      </c>
      <c r="P99" s="29"/>
      <c r="Q99" s="29">
        <f t="shared" si="6"/>
        <v>7944</v>
      </c>
    </row>
    <row r="100" spans="1:17" ht="15">
      <c r="A100" s="184"/>
      <c r="B100" s="184"/>
      <c r="C100" s="184">
        <v>4110</v>
      </c>
      <c r="D100" s="185" t="s">
        <v>482</v>
      </c>
      <c r="E100" s="104">
        <v>0</v>
      </c>
      <c r="F100" s="182">
        <v>4100</v>
      </c>
      <c r="G100" s="29">
        <f>E98:E100+F100</f>
        <v>4100</v>
      </c>
      <c r="I100" s="29">
        <f>G100+H100</f>
        <v>4100</v>
      </c>
      <c r="J100" s="182">
        <v>1430</v>
      </c>
      <c r="K100" s="29">
        <f>I100+J100</f>
        <v>5530</v>
      </c>
      <c r="L100" s="29"/>
      <c r="M100" s="29">
        <f>K100+L100</f>
        <v>5530</v>
      </c>
      <c r="O100" s="29">
        <v>12745</v>
      </c>
      <c r="P100" s="29"/>
      <c r="Q100" s="29">
        <f t="shared" si="6"/>
        <v>12745</v>
      </c>
    </row>
    <row r="101" spans="1:17" ht="15">
      <c r="A101" s="184"/>
      <c r="B101" s="184"/>
      <c r="C101" s="184">
        <v>4120</v>
      </c>
      <c r="D101" s="185" t="s">
        <v>483</v>
      </c>
      <c r="E101" s="104">
        <v>0</v>
      </c>
      <c r="F101" s="152">
        <v>600</v>
      </c>
      <c r="G101" s="29">
        <f>E100:E101+F101</f>
        <v>600</v>
      </c>
      <c r="I101" s="29">
        <f>G101+H101</f>
        <v>600</v>
      </c>
      <c r="J101" s="152">
        <v>196</v>
      </c>
      <c r="K101" s="29">
        <f>I101+J101</f>
        <v>796</v>
      </c>
      <c r="L101" s="29"/>
      <c r="M101" s="29">
        <f>K101+L101</f>
        <v>796</v>
      </c>
      <c r="O101" s="29">
        <v>1762</v>
      </c>
      <c r="P101" s="29"/>
      <c r="Q101" s="29">
        <f t="shared" si="6"/>
        <v>1762</v>
      </c>
    </row>
    <row r="102" spans="1:17" ht="15">
      <c r="A102" s="184"/>
      <c r="B102" s="184"/>
      <c r="C102" s="184">
        <v>4170</v>
      </c>
      <c r="D102" s="185" t="s">
        <v>272</v>
      </c>
      <c r="E102" s="104"/>
      <c r="G102" s="29"/>
      <c r="I102" s="29"/>
      <c r="K102" s="29"/>
      <c r="L102" s="29"/>
      <c r="M102" s="29"/>
      <c r="O102" s="29"/>
      <c r="P102" s="29">
        <v>2000</v>
      </c>
      <c r="Q102" s="29">
        <f t="shared" si="6"/>
        <v>2000</v>
      </c>
    </row>
    <row r="103" spans="1:17" ht="15">
      <c r="A103" s="184"/>
      <c r="B103" s="184"/>
      <c r="C103" s="184">
        <v>4210</v>
      </c>
      <c r="D103" s="185" t="s">
        <v>484</v>
      </c>
      <c r="E103" s="104">
        <v>0</v>
      </c>
      <c r="F103" s="182">
        <v>2000</v>
      </c>
      <c r="G103" s="29">
        <f>E101:E103+F103</f>
        <v>2000</v>
      </c>
      <c r="I103" s="29">
        <f>G103+H103</f>
        <v>2000</v>
      </c>
      <c r="J103" s="182">
        <v>2374</v>
      </c>
      <c r="K103" s="29">
        <f>I103+J103</f>
        <v>4374</v>
      </c>
      <c r="L103" s="29"/>
      <c r="M103" s="29">
        <f>K103+L103</f>
        <v>4374</v>
      </c>
      <c r="O103" s="29">
        <v>3584</v>
      </c>
      <c r="P103" s="29"/>
      <c r="Q103" s="29">
        <f t="shared" si="6"/>
        <v>3584</v>
      </c>
    </row>
    <row r="104" spans="1:17" ht="15">
      <c r="A104" s="184"/>
      <c r="B104" s="184"/>
      <c r="C104" s="184">
        <v>4260</v>
      </c>
      <c r="D104" s="185" t="s">
        <v>274</v>
      </c>
      <c r="E104" s="104"/>
      <c r="F104" s="182"/>
      <c r="G104" s="29"/>
      <c r="I104" s="29"/>
      <c r="J104" s="182"/>
      <c r="K104" s="29"/>
      <c r="L104" s="29"/>
      <c r="M104" s="29"/>
      <c r="O104" s="29">
        <v>8900</v>
      </c>
      <c r="P104" s="29"/>
      <c r="Q104" s="29">
        <f t="shared" si="6"/>
        <v>8900</v>
      </c>
    </row>
    <row r="105" spans="1:17" ht="15">
      <c r="A105" s="184"/>
      <c r="B105" s="184"/>
      <c r="C105" s="184">
        <v>4270</v>
      </c>
      <c r="D105" s="185" t="s">
        <v>275</v>
      </c>
      <c r="E105" s="104"/>
      <c r="F105" s="182"/>
      <c r="G105" s="29"/>
      <c r="I105" s="29"/>
      <c r="J105" s="182"/>
      <c r="K105" s="29"/>
      <c r="L105" s="29"/>
      <c r="M105" s="29"/>
      <c r="O105" s="29">
        <v>3000</v>
      </c>
      <c r="P105" s="29">
        <v>-2000</v>
      </c>
      <c r="Q105" s="29">
        <f t="shared" si="6"/>
        <v>1000</v>
      </c>
    </row>
    <row r="106" spans="1:17" ht="15">
      <c r="A106" s="184"/>
      <c r="B106" s="184"/>
      <c r="C106" s="184">
        <v>4300</v>
      </c>
      <c r="D106" s="185" t="s">
        <v>478</v>
      </c>
      <c r="E106" s="104">
        <v>0</v>
      </c>
      <c r="F106" s="182">
        <v>1000</v>
      </c>
      <c r="G106" s="29">
        <f>E103:E106+F106</f>
        <v>1000</v>
      </c>
      <c r="I106" s="29">
        <f>G106+H106</f>
        <v>1000</v>
      </c>
      <c r="J106" s="182">
        <v>3000</v>
      </c>
      <c r="K106" s="29">
        <f>I106+J106</f>
        <v>4000</v>
      </c>
      <c r="L106" s="29"/>
      <c r="M106" s="29">
        <f>K106+L106</f>
        <v>4000</v>
      </c>
      <c r="O106" s="29">
        <v>15000</v>
      </c>
      <c r="P106" s="29"/>
      <c r="Q106" s="29">
        <f t="shared" si="6"/>
        <v>15000</v>
      </c>
    </row>
    <row r="107" spans="1:17" ht="15">
      <c r="A107" s="184"/>
      <c r="B107" s="184"/>
      <c r="C107" s="184">
        <v>4410</v>
      </c>
      <c r="D107" s="185" t="s">
        <v>300</v>
      </c>
      <c r="E107" s="25"/>
      <c r="F107" s="182"/>
      <c r="G107" s="30"/>
      <c r="I107" s="29"/>
      <c r="J107" s="182"/>
      <c r="K107" s="29"/>
      <c r="L107" s="29"/>
      <c r="M107" s="29"/>
      <c r="O107" s="29">
        <v>1000</v>
      </c>
      <c r="P107" s="29"/>
      <c r="Q107" s="29">
        <f t="shared" si="6"/>
        <v>1000</v>
      </c>
    </row>
    <row r="108" spans="1:17" ht="15">
      <c r="A108" s="189"/>
      <c r="B108" s="189"/>
      <c r="C108" s="189">
        <v>4440</v>
      </c>
      <c r="D108" s="191" t="s">
        <v>506</v>
      </c>
      <c r="E108" s="25"/>
      <c r="F108" s="182"/>
      <c r="G108" s="30"/>
      <c r="I108" s="29"/>
      <c r="J108" s="182"/>
      <c r="K108" s="29"/>
      <c r="L108" s="29"/>
      <c r="M108" s="29"/>
      <c r="O108" s="33">
        <v>3129</v>
      </c>
      <c r="P108" s="33"/>
      <c r="Q108" s="29">
        <f t="shared" si="6"/>
        <v>3129</v>
      </c>
    </row>
    <row r="109" spans="1:17" ht="15.75">
      <c r="A109" s="874"/>
      <c r="B109" s="170"/>
      <c r="C109" s="170"/>
      <c r="D109" s="171"/>
      <c r="E109" s="61">
        <v>33000</v>
      </c>
      <c r="F109" s="63">
        <f>SUM(F97:F106)</f>
        <v>-2300</v>
      </c>
      <c r="G109" s="61">
        <f>E109+F109</f>
        <v>30700</v>
      </c>
      <c r="H109" s="520"/>
      <c r="I109" s="63">
        <f>SUM(I97:I106)</f>
        <v>30700</v>
      </c>
      <c r="J109" s="61">
        <f>SUM(J97:J106)</f>
        <v>14700</v>
      </c>
      <c r="K109" s="63">
        <f>SUM(K97:K106)</f>
        <v>45400</v>
      </c>
      <c r="L109" s="63"/>
      <c r="M109" s="63">
        <f>SUM(M97:M106)</f>
        <v>45400</v>
      </c>
      <c r="N109" s="186"/>
      <c r="O109" s="63">
        <f>SUM(O98:O108)</f>
        <v>121000</v>
      </c>
      <c r="P109" s="63">
        <f>SUM(P98:P108)</f>
        <v>0</v>
      </c>
      <c r="Q109" s="63">
        <f>SUM(Q98:Q108)</f>
        <v>121000</v>
      </c>
    </row>
    <row r="110" spans="1:17" ht="15.75">
      <c r="A110" s="880" t="s">
        <v>172</v>
      </c>
      <c r="B110" s="880"/>
      <c r="C110" s="880"/>
      <c r="D110" s="880"/>
      <c r="E110" s="41" t="s">
        <v>507</v>
      </c>
      <c r="F110" s="41" t="e">
        <f>#REF!+F109+#REF!+F95</f>
        <v>#REF!</v>
      </c>
      <c r="G110" s="41" t="e">
        <f>#REF!+G109+#REF!+G95</f>
        <v>#REF!</v>
      </c>
      <c r="H110" s="190">
        <v>0</v>
      </c>
      <c r="I110" s="81" t="e">
        <f>#REF!+I109+#REF!+I95</f>
        <v>#REF!</v>
      </c>
      <c r="J110" s="41" t="e">
        <f>#REF!+J109+#REF!+J95+#REF!</f>
        <v>#REF!</v>
      </c>
      <c r="K110" s="81" t="e">
        <f>#REF!+K109+#REF!+K95+#REF!</f>
        <v>#REF!</v>
      </c>
      <c r="L110" s="81"/>
      <c r="M110" s="81" t="e">
        <f>#REF!+M109+#REF!+M95+#REF!</f>
        <v>#REF!</v>
      </c>
      <c r="N110" s="186">
        <v>0</v>
      </c>
      <c r="O110" s="81">
        <f>O109</f>
        <v>121000</v>
      </c>
      <c r="P110" s="81">
        <f>P109</f>
        <v>0</v>
      </c>
      <c r="Q110" s="81">
        <f>Q109</f>
        <v>121000</v>
      </c>
    </row>
    <row r="111" spans="1:17" ht="15.75">
      <c r="A111" s="881" t="s">
        <v>240</v>
      </c>
      <c r="B111" s="882"/>
      <c r="C111" s="882"/>
      <c r="D111" s="883"/>
      <c r="E111" s="41" t="e">
        <f>E110+#REF!+E87+E55+E43+E20+E16</f>
        <v>#VALUE!</v>
      </c>
      <c r="F111" s="41" t="e">
        <f>F110+F91+F87+F55+F43+F20+F16</f>
        <v>#REF!</v>
      </c>
      <c r="G111" s="41" t="e">
        <f>G110+G91+G87+G55+G43+G20+G16</f>
        <v>#REF!</v>
      </c>
      <c r="H111" s="190">
        <v>0</v>
      </c>
      <c r="I111" s="81" t="e">
        <f>I110+I91+I87+I55+I43+I20+I16</f>
        <v>#REF!</v>
      </c>
      <c r="J111" s="41" t="e">
        <f>J110+J91+J87+J55+J43+J20+J16</f>
        <v>#REF!</v>
      </c>
      <c r="K111" s="81" t="e">
        <f>K110+K91+K87+K55+K43+K20+K16</f>
        <v>#REF!</v>
      </c>
      <c r="L111" s="81" t="e">
        <f>L110+L91+L87+L55+L43+L20+L16</f>
        <v>#REF!</v>
      </c>
      <c r="M111" s="81" t="e">
        <f>M110+M91+M87+M55+M43+M20+M16</f>
        <v>#REF!</v>
      </c>
      <c r="N111" s="186">
        <v>0</v>
      </c>
      <c r="O111" s="81">
        <f>O16+O20+O43+O55+O87+O91+O96+O110</f>
        <v>4044922</v>
      </c>
      <c r="P111" s="81">
        <f>P16+P20+P43+P55+P87+P91+P96+P110</f>
        <v>10588</v>
      </c>
      <c r="Q111" s="81">
        <f>Q16+Q20+Q43+Q55+Q87+Q91+Q96+Q110</f>
        <v>4055510</v>
      </c>
    </row>
  </sheetData>
  <mergeCells count="27">
    <mergeCell ref="A110:D110"/>
    <mergeCell ref="A111:D111"/>
    <mergeCell ref="A91:D91"/>
    <mergeCell ref="A95:D95"/>
    <mergeCell ref="A96:D96"/>
    <mergeCell ref="A109:D109"/>
    <mergeCell ref="A55:D55"/>
    <mergeCell ref="A83:D83"/>
    <mergeCell ref="A86:D86"/>
    <mergeCell ref="A87:D87"/>
    <mergeCell ref="A42:D42"/>
    <mergeCell ref="A43:D43"/>
    <mergeCell ref="A47:D47"/>
    <mergeCell ref="A54:D54"/>
    <mergeCell ref="A16:D16"/>
    <mergeCell ref="A20:D20"/>
    <mergeCell ref="A24:D24"/>
    <mergeCell ref="A28:D28"/>
    <mergeCell ref="A6:O6"/>
    <mergeCell ref="A7:O7"/>
    <mergeCell ref="A9:O9"/>
    <mergeCell ref="A11:C11"/>
    <mergeCell ref="D11:D12"/>
    <mergeCell ref="D1:O1"/>
    <mergeCell ref="D2:O2"/>
    <mergeCell ref="D3:O3"/>
    <mergeCell ref="D4:O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1">
      <selection activeCell="M3" sqref="M3"/>
    </sheetView>
  </sheetViews>
  <sheetFormatPr defaultColWidth="9.140625" defaultRowHeight="12.75"/>
  <cols>
    <col min="1" max="1" width="4.57421875" style="545" customWidth="1"/>
    <col min="2" max="2" width="8.140625" style="546" customWidth="1"/>
    <col min="3" max="3" width="11.7109375" style="546" customWidth="1"/>
    <col min="4" max="4" width="35.57421875" style="547" customWidth="1"/>
    <col min="5" max="5" width="25.00390625" style="546" customWidth="1"/>
    <col min="6" max="6" width="19.57421875" style="546" customWidth="1"/>
    <col min="7" max="7" width="13.421875" style="545" hidden="1" customWidth="1"/>
    <col min="8" max="10" width="11.00390625" style="545" hidden="1" customWidth="1"/>
    <col min="11" max="11" width="0.5625" style="545" hidden="1" customWidth="1"/>
    <col min="12" max="13" width="20.421875" style="548" customWidth="1"/>
    <col min="14" max="14" width="21.7109375" style="548" customWidth="1"/>
    <col min="15" max="15" width="10.57421875" style="548" hidden="1" customWidth="1"/>
    <col min="16" max="16" width="9.140625" style="548" hidden="1" customWidth="1"/>
    <col min="17" max="17" width="5.7109375" style="548" customWidth="1"/>
    <col min="18" max="16384" width="9.140625" style="548" customWidth="1"/>
  </cols>
  <sheetData>
    <row r="1" spans="13:14" ht="15">
      <c r="M1" s="549" t="s">
        <v>508</v>
      </c>
      <c r="N1" s="550"/>
    </row>
    <row r="2" spans="13:14" ht="15">
      <c r="M2" s="549" t="s">
        <v>509</v>
      </c>
      <c r="N2" s="550"/>
    </row>
    <row r="3" spans="13:14" ht="15">
      <c r="M3" s="549" t="s">
        <v>212</v>
      </c>
      <c r="N3" s="550"/>
    </row>
    <row r="4" spans="13:14" ht="15">
      <c r="M4" s="549" t="s">
        <v>217</v>
      </c>
      <c r="N4" s="550"/>
    </row>
    <row r="5" spans="13:14" ht="12.75">
      <c r="M5" s="550"/>
      <c r="N5" s="550"/>
    </row>
    <row r="6" spans="1:15" ht="15.75">
      <c r="A6" s="164" t="s">
        <v>510</v>
      </c>
      <c r="B6" s="896"/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6"/>
      <c r="N6" s="896"/>
      <c r="O6" s="552"/>
    </row>
    <row r="7" spans="1:15" ht="12.75">
      <c r="A7" s="546"/>
      <c r="B7" s="552"/>
      <c r="C7" s="552"/>
      <c r="D7" s="552"/>
      <c r="E7" s="552"/>
      <c r="F7" s="552"/>
      <c r="G7" s="546"/>
      <c r="H7" s="546"/>
      <c r="I7" s="546"/>
      <c r="J7" s="546"/>
      <c r="K7" s="546"/>
      <c r="L7" s="546"/>
      <c r="M7" s="546"/>
      <c r="N7" s="546"/>
      <c r="O7" s="546"/>
    </row>
    <row r="8" spans="2:6" ht="12.75">
      <c r="B8" s="552"/>
      <c r="C8" s="552"/>
      <c r="D8" s="553"/>
      <c r="E8" s="552"/>
      <c r="F8" s="552"/>
    </row>
    <row r="9" spans="1:15" ht="12.75">
      <c r="A9" s="554" t="s">
        <v>511</v>
      </c>
      <c r="B9" s="555" t="s">
        <v>243</v>
      </c>
      <c r="C9" s="555" t="s">
        <v>2</v>
      </c>
      <c r="D9" s="556" t="s">
        <v>512</v>
      </c>
      <c r="E9" s="555" t="s">
        <v>513</v>
      </c>
      <c r="F9" s="557" t="s">
        <v>514</v>
      </c>
      <c r="G9" s="555" t="s">
        <v>515</v>
      </c>
      <c r="H9" s="897"/>
      <c r="I9" s="898"/>
      <c r="J9" s="899"/>
      <c r="K9" s="559"/>
      <c r="L9" s="897" t="s">
        <v>516</v>
      </c>
      <c r="M9" s="898"/>
      <c r="N9" s="899"/>
      <c r="O9" s="559"/>
    </row>
    <row r="10" spans="1:15" ht="12.75">
      <c r="A10" s="560"/>
      <c r="B10" s="561"/>
      <c r="C10" s="561"/>
      <c r="D10" s="562" t="s">
        <v>517</v>
      </c>
      <c r="E10" s="561" t="s">
        <v>518</v>
      </c>
      <c r="F10" s="563" t="s">
        <v>519</v>
      </c>
      <c r="G10" s="561" t="s">
        <v>520</v>
      </c>
      <c r="H10" s="897"/>
      <c r="I10" s="898"/>
      <c r="J10" s="899"/>
      <c r="K10" s="559"/>
      <c r="L10" s="897" t="s">
        <v>254</v>
      </c>
      <c r="M10" s="900"/>
      <c r="N10" s="901"/>
      <c r="O10" s="564">
        <v>2003</v>
      </c>
    </row>
    <row r="11" spans="1:15" ht="12.75">
      <c r="A11" s="560"/>
      <c r="B11" s="561"/>
      <c r="C11" s="561"/>
      <c r="D11" s="562" t="s">
        <v>521</v>
      </c>
      <c r="E11" s="561" t="s">
        <v>522</v>
      </c>
      <c r="F11" s="563" t="s">
        <v>523</v>
      </c>
      <c r="G11" s="561" t="s">
        <v>524</v>
      </c>
      <c r="H11" s="565" t="s">
        <v>525</v>
      </c>
      <c r="I11" s="565" t="s">
        <v>526</v>
      </c>
      <c r="J11" s="565" t="s">
        <v>526</v>
      </c>
      <c r="K11" s="565" t="s">
        <v>525</v>
      </c>
      <c r="L11" s="561" t="s">
        <v>527</v>
      </c>
      <c r="M11" s="561" t="s">
        <v>528</v>
      </c>
      <c r="N11" s="562" t="s">
        <v>529</v>
      </c>
      <c r="O11" s="567"/>
    </row>
    <row r="12" spans="1:15" ht="12.75">
      <c r="A12" s="560"/>
      <c r="B12" s="561"/>
      <c r="C12" s="561"/>
      <c r="D12" s="562" t="s">
        <v>530</v>
      </c>
      <c r="E12" s="561" t="s">
        <v>531</v>
      </c>
      <c r="F12" s="563"/>
      <c r="G12" s="561"/>
      <c r="H12" s="565" t="s">
        <v>532</v>
      </c>
      <c r="I12" s="565" t="s">
        <v>533</v>
      </c>
      <c r="J12" s="565" t="s">
        <v>534</v>
      </c>
      <c r="K12" s="565">
        <v>2001</v>
      </c>
      <c r="L12" s="561" t="s">
        <v>535</v>
      </c>
      <c r="M12" s="561" t="s">
        <v>536</v>
      </c>
      <c r="N12" s="562" t="s">
        <v>537</v>
      </c>
      <c r="O12" s="567"/>
    </row>
    <row r="13" spans="1:15" ht="12.75">
      <c r="A13" s="568"/>
      <c r="B13" s="569"/>
      <c r="C13" s="569"/>
      <c r="D13" s="570"/>
      <c r="E13" s="569" t="s">
        <v>538</v>
      </c>
      <c r="F13" s="571"/>
      <c r="G13" s="569"/>
      <c r="H13" s="572" t="s">
        <v>539</v>
      </c>
      <c r="I13" s="572"/>
      <c r="J13" s="572"/>
      <c r="K13" s="572"/>
      <c r="L13" s="569"/>
      <c r="M13" s="569" t="s">
        <v>540</v>
      </c>
      <c r="N13" s="570"/>
      <c r="O13" s="573"/>
    </row>
    <row r="14" spans="1:15" ht="12.75">
      <c r="A14" s="574" t="s">
        <v>541</v>
      </c>
      <c r="B14" s="575">
        <v>600</v>
      </c>
      <c r="C14" s="575">
        <v>60014</v>
      </c>
      <c r="D14" s="576" t="s">
        <v>542</v>
      </c>
      <c r="E14" s="575" t="s">
        <v>543</v>
      </c>
      <c r="F14" s="577"/>
      <c r="G14" s="575"/>
      <c r="H14" s="578"/>
      <c r="I14" s="579"/>
      <c r="J14" s="579"/>
      <c r="K14" s="578"/>
      <c r="L14" s="580"/>
      <c r="M14" s="575"/>
      <c r="N14" s="581"/>
      <c r="O14" s="567"/>
    </row>
    <row r="15" spans="1:15" ht="12.75">
      <c r="A15" s="582"/>
      <c r="B15" s="575"/>
      <c r="C15" s="575"/>
      <c r="D15" s="576" t="s">
        <v>544</v>
      </c>
      <c r="E15" s="575" t="s">
        <v>545</v>
      </c>
      <c r="F15" s="577" t="s">
        <v>546</v>
      </c>
      <c r="G15" s="575"/>
      <c r="H15" s="578"/>
      <c r="I15" s="579"/>
      <c r="J15" s="579"/>
      <c r="K15" s="578"/>
      <c r="L15" s="583">
        <v>370</v>
      </c>
      <c r="M15" s="584"/>
      <c r="N15" s="583">
        <v>830</v>
      </c>
      <c r="O15" s="567"/>
    </row>
    <row r="16" spans="1:15" ht="12.75">
      <c r="A16" s="582"/>
      <c r="B16" s="575"/>
      <c r="C16" s="575"/>
      <c r="D16" s="576" t="s">
        <v>547</v>
      </c>
      <c r="E16" s="575"/>
      <c r="F16" s="577"/>
      <c r="G16" s="575"/>
      <c r="H16" s="578"/>
      <c r="I16" s="579"/>
      <c r="J16" s="579"/>
      <c r="K16" s="578"/>
      <c r="L16" s="583"/>
      <c r="M16" s="584"/>
      <c r="N16" s="583" t="s">
        <v>548</v>
      </c>
      <c r="O16" s="567"/>
    </row>
    <row r="17" spans="1:15" ht="12.75">
      <c r="A17" s="585"/>
      <c r="B17" s="586"/>
      <c r="C17" s="586"/>
      <c r="D17" s="587"/>
      <c r="E17" s="586"/>
      <c r="F17" s="586"/>
      <c r="G17" s="586"/>
      <c r="H17" s="586"/>
      <c r="I17" s="586"/>
      <c r="J17" s="586"/>
      <c r="K17" s="586"/>
      <c r="L17" s="588"/>
      <c r="M17" s="589"/>
      <c r="N17" s="588" t="s">
        <v>549</v>
      </c>
      <c r="O17" s="567"/>
    </row>
    <row r="18" spans="1:15" ht="12.75">
      <c r="A18" s="590"/>
      <c r="B18" s="591"/>
      <c r="C18" s="591"/>
      <c r="D18" s="592"/>
      <c r="E18" s="591"/>
      <c r="F18" s="591"/>
      <c r="G18" s="591"/>
      <c r="H18" s="591"/>
      <c r="I18" s="591"/>
      <c r="J18" s="591"/>
      <c r="K18" s="591"/>
      <c r="L18" s="593"/>
      <c r="M18" s="593"/>
      <c r="N18" s="594"/>
      <c r="O18" s="567"/>
    </row>
    <row r="19" spans="1:15" ht="12.75">
      <c r="A19" s="595" t="s">
        <v>550</v>
      </c>
      <c r="B19" s="596">
        <v>600</v>
      </c>
      <c r="C19" s="596">
        <v>60014</v>
      </c>
      <c r="D19" s="597" t="s">
        <v>551</v>
      </c>
      <c r="E19" s="596" t="s">
        <v>543</v>
      </c>
      <c r="F19" s="596"/>
      <c r="G19" s="596"/>
      <c r="H19" s="596"/>
      <c r="I19" s="596"/>
      <c r="J19" s="596"/>
      <c r="K19" s="596"/>
      <c r="L19" s="598"/>
      <c r="M19" s="598"/>
      <c r="N19" s="599"/>
      <c r="O19" s="567"/>
    </row>
    <row r="20" spans="1:15" ht="12.75">
      <c r="A20" s="582"/>
      <c r="B20" s="575"/>
      <c r="C20" s="575"/>
      <c r="D20" s="576" t="s">
        <v>552</v>
      </c>
      <c r="E20" s="575" t="s">
        <v>545</v>
      </c>
      <c r="F20" s="575" t="s">
        <v>546</v>
      </c>
      <c r="G20" s="575"/>
      <c r="H20" s="575"/>
      <c r="I20" s="575"/>
      <c r="J20" s="575"/>
      <c r="K20" s="575"/>
      <c r="L20" s="583">
        <v>100</v>
      </c>
      <c r="M20" s="584"/>
      <c r="N20" s="583">
        <v>120</v>
      </c>
      <c r="O20" s="567"/>
    </row>
    <row r="21" spans="1:15" ht="12.75">
      <c r="A21" s="585"/>
      <c r="B21" s="586"/>
      <c r="C21" s="586"/>
      <c r="D21" s="587" t="s">
        <v>553</v>
      </c>
      <c r="E21" s="586"/>
      <c r="F21" s="586"/>
      <c r="G21" s="586"/>
      <c r="H21" s="586"/>
      <c r="I21" s="586"/>
      <c r="J21" s="586"/>
      <c r="K21" s="586"/>
      <c r="L21" s="589"/>
      <c r="M21" s="589"/>
      <c r="N21" s="600"/>
      <c r="O21" s="567"/>
    </row>
    <row r="22" spans="1:15" ht="12.75">
      <c r="A22" s="601"/>
      <c r="B22" s="578"/>
      <c r="C22" s="578"/>
      <c r="D22" s="602"/>
      <c r="E22" s="578"/>
      <c r="F22" s="578"/>
      <c r="G22" s="578"/>
      <c r="H22" s="578"/>
      <c r="I22" s="578"/>
      <c r="J22" s="578"/>
      <c r="K22" s="578"/>
      <c r="L22" s="603"/>
      <c r="M22" s="603"/>
      <c r="N22" s="604"/>
      <c r="O22" s="567"/>
    </row>
    <row r="23" spans="1:15" ht="12.75">
      <c r="A23" s="595" t="s">
        <v>554</v>
      </c>
      <c r="B23" s="596">
        <v>600</v>
      </c>
      <c r="C23" s="596">
        <v>60014</v>
      </c>
      <c r="D23" s="597" t="s">
        <v>555</v>
      </c>
      <c r="E23" s="596" t="s">
        <v>543</v>
      </c>
      <c r="F23" s="596"/>
      <c r="G23" s="596"/>
      <c r="H23" s="596"/>
      <c r="I23" s="596"/>
      <c r="J23" s="596"/>
      <c r="K23" s="596"/>
      <c r="L23" s="598"/>
      <c r="M23" s="598"/>
      <c r="N23" s="599"/>
      <c r="O23" s="567"/>
    </row>
    <row r="24" spans="1:15" ht="12.75">
      <c r="A24" s="582"/>
      <c r="B24" s="575"/>
      <c r="C24" s="575"/>
      <c r="D24" s="576" t="s">
        <v>556</v>
      </c>
      <c r="E24" s="575" t="s">
        <v>545</v>
      </c>
      <c r="F24" s="575" t="s">
        <v>546</v>
      </c>
      <c r="G24" s="575"/>
      <c r="H24" s="575"/>
      <c r="I24" s="575"/>
      <c r="J24" s="575"/>
      <c r="K24" s="575"/>
      <c r="L24" s="583">
        <v>50</v>
      </c>
      <c r="M24" s="584"/>
      <c r="N24" s="583">
        <v>50</v>
      </c>
      <c r="O24" s="567"/>
    </row>
    <row r="25" spans="1:15" ht="12.75">
      <c r="A25" s="585"/>
      <c r="B25" s="586"/>
      <c r="C25" s="586"/>
      <c r="D25" s="587" t="s">
        <v>557</v>
      </c>
      <c r="E25" s="586"/>
      <c r="F25" s="586"/>
      <c r="G25" s="586"/>
      <c r="H25" s="586"/>
      <c r="I25" s="586"/>
      <c r="J25" s="586"/>
      <c r="K25" s="586"/>
      <c r="L25" s="589"/>
      <c r="M25" s="589"/>
      <c r="N25" s="600"/>
      <c r="O25" s="567"/>
    </row>
    <row r="26" spans="1:15" ht="12.75">
      <c r="A26" s="605"/>
      <c r="B26" s="578"/>
      <c r="C26" s="578"/>
      <c r="D26" s="602"/>
      <c r="E26" s="578"/>
      <c r="F26" s="578"/>
      <c r="G26" s="578"/>
      <c r="H26" s="578"/>
      <c r="I26" s="578"/>
      <c r="J26" s="578"/>
      <c r="K26" s="578"/>
      <c r="L26" s="603"/>
      <c r="M26" s="603"/>
      <c r="N26" s="604"/>
      <c r="O26" s="567"/>
    </row>
    <row r="27" spans="1:15" ht="12.75">
      <c r="A27" s="595" t="s">
        <v>558</v>
      </c>
      <c r="B27" s="596">
        <v>600</v>
      </c>
      <c r="C27" s="596">
        <v>60014</v>
      </c>
      <c r="D27" s="597" t="s">
        <v>559</v>
      </c>
      <c r="E27" s="596" t="s">
        <v>543</v>
      </c>
      <c r="F27" s="596"/>
      <c r="G27" s="596"/>
      <c r="H27" s="596"/>
      <c r="I27" s="596"/>
      <c r="J27" s="596"/>
      <c r="K27" s="596"/>
      <c r="L27" s="598"/>
      <c r="M27" s="598"/>
      <c r="N27" s="599"/>
      <c r="O27" s="567"/>
    </row>
    <row r="28" spans="1:15" ht="12.75">
      <c r="A28" s="582"/>
      <c r="B28" s="575"/>
      <c r="C28" s="575"/>
      <c r="D28" s="576" t="s">
        <v>560</v>
      </c>
      <c r="E28" s="575" t="s">
        <v>545</v>
      </c>
      <c r="F28" s="575" t="s">
        <v>546</v>
      </c>
      <c r="G28" s="575"/>
      <c r="H28" s="575"/>
      <c r="I28" s="575"/>
      <c r="J28" s="575"/>
      <c r="K28" s="575"/>
      <c r="L28" s="583">
        <v>100</v>
      </c>
      <c r="M28" s="584"/>
      <c r="N28" s="583">
        <v>100</v>
      </c>
      <c r="O28" s="567"/>
    </row>
    <row r="29" spans="1:15" ht="12.75">
      <c r="A29" s="585"/>
      <c r="B29" s="586"/>
      <c r="C29" s="586"/>
      <c r="D29" s="587"/>
      <c r="E29" s="586"/>
      <c r="F29" s="586"/>
      <c r="G29" s="586"/>
      <c r="H29" s="586"/>
      <c r="I29" s="586"/>
      <c r="J29" s="586"/>
      <c r="K29" s="586"/>
      <c r="L29" s="589"/>
      <c r="M29" s="589"/>
      <c r="N29" s="600"/>
      <c r="O29" s="567"/>
    </row>
    <row r="30" spans="1:15" ht="12.75">
      <c r="A30" s="605"/>
      <c r="B30" s="578"/>
      <c r="C30" s="578"/>
      <c r="D30" s="602"/>
      <c r="E30" s="578"/>
      <c r="F30" s="578"/>
      <c r="G30" s="578"/>
      <c r="H30" s="578"/>
      <c r="I30" s="578"/>
      <c r="J30" s="578"/>
      <c r="K30" s="578"/>
      <c r="L30" s="603"/>
      <c r="M30" s="603"/>
      <c r="N30" s="604"/>
      <c r="O30" s="567"/>
    </row>
    <row r="31" spans="1:15" ht="12.75">
      <c r="A31" s="595" t="s">
        <v>561</v>
      </c>
      <c r="B31" s="596">
        <v>600</v>
      </c>
      <c r="C31" s="596">
        <v>60014</v>
      </c>
      <c r="D31" s="597" t="s">
        <v>562</v>
      </c>
      <c r="E31" s="596" t="s">
        <v>563</v>
      </c>
      <c r="F31" s="596"/>
      <c r="G31" s="596"/>
      <c r="H31" s="596"/>
      <c r="I31" s="596"/>
      <c r="J31" s="596"/>
      <c r="K31" s="596"/>
      <c r="L31" s="598"/>
      <c r="M31" s="598"/>
      <c r="N31" s="599"/>
      <c r="O31" s="567"/>
    </row>
    <row r="32" spans="1:15" ht="12.75">
      <c r="A32" s="582"/>
      <c r="B32" s="575"/>
      <c r="C32" s="575"/>
      <c r="D32" s="576" t="s">
        <v>564</v>
      </c>
      <c r="E32" s="575" t="s">
        <v>545</v>
      </c>
      <c r="F32" s="575" t="s">
        <v>546</v>
      </c>
      <c r="G32" s="575"/>
      <c r="H32" s="575"/>
      <c r="I32" s="575"/>
      <c r="J32" s="575"/>
      <c r="K32" s="575"/>
      <c r="L32" s="583">
        <v>62.5</v>
      </c>
      <c r="M32" s="584"/>
      <c r="N32" s="583">
        <v>62.5</v>
      </c>
      <c r="O32" s="567"/>
    </row>
    <row r="33" spans="1:15" ht="12.75">
      <c r="A33" s="585"/>
      <c r="B33" s="586"/>
      <c r="C33" s="586"/>
      <c r="D33" s="587"/>
      <c r="E33" s="586"/>
      <c r="F33" s="586"/>
      <c r="G33" s="586"/>
      <c r="H33" s="586"/>
      <c r="I33" s="586"/>
      <c r="J33" s="586"/>
      <c r="K33" s="586"/>
      <c r="L33" s="589"/>
      <c r="M33" s="589"/>
      <c r="N33" s="600"/>
      <c r="O33" s="567"/>
    </row>
    <row r="34" spans="1:15" ht="12.75">
      <c r="A34" s="605"/>
      <c r="B34" s="578"/>
      <c r="C34" s="578"/>
      <c r="D34" s="602"/>
      <c r="E34" s="578"/>
      <c r="F34" s="578"/>
      <c r="G34" s="578"/>
      <c r="H34" s="578"/>
      <c r="I34" s="578"/>
      <c r="J34" s="578"/>
      <c r="K34" s="578"/>
      <c r="L34" s="603"/>
      <c r="M34" s="603"/>
      <c r="N34" s="604"/>
      <c r="O34" s="567"/>
    </row>
    <row r="35" spans="1:15" ht="12.75">
      <c r="A35" s="595" t="s">
        <v>565</v>
      </c>
      <c r="B35" s="596">
        <v>600</v>
      </c>
      <c r="C35" s="596">
        <v>60014</v>
      </c>
      <c r="D35" s="597" t="s">
        <v>566</v>
      </c>
      <c r="E35" s="596" t="s">
        <v>563</v>
      </c>
      <c r="F35" s="596"/>
      <c r="G35" s="596"/>
      <c r="H35" s="596"/>
      <c r="I35" s="596"/>
      <c r="J35" s="596"/>
      <c r="K35" s="596"/>
      <c r="L35" s="598"/>
      <c r="M35" s="598"/>
      <c r="N35" s="599"/>
      <c r="O35" s="567"/>
    </row>
    <row r="36" spans="1:15" ht="12.75">
      <c r="A36" s="582"/>
      <c r="B36" s="575"/>
      <c r="C36" s="575"/>
      <c r="D36" s="576" t="s">
        <v>564</v>
      </c>
      <c r="E36" s="575" t="s">
        <v>545</v>
      </c>
      <c r="F36" s="575" t="s">
        <v>546</v>
      </c>
      <c r="G36" s="575"/>
      <c r="H36" s="575"/>
      <c r="I36" s="575"/>
      <c r="J36" s="575"/>
      <c r="K36" s="575"/>
      <c r="L36" s="583">
        <v>87.5</v>
      </c>
      <c r="M36" s="584"/>
      <c r="N36" s="583">
        <v>87.5</v>
      </c>
      <c r="O36" s="567"/>
    </row>
    <row r="37" spans="1:15" ht="12.75">
      <c r="A37" s="585"/>
      <c r="B37" s="586"/>
      <c r="C37" s="586"/>
      <c r="D37" s="587"/>
      <c r="E37" s="586"/>
      <c r="F37" s="586"/>
      <c r="G37" s="586"/>
      <c r="H37" s="586"/>
      <c r="I37" s="586"/>
      <c r="J37" s="586"/>
      <c r="K37" s="586"/>
      <c r="L37" s="589"/>
      <c r="M37" s="589"/>
      <c r="N37" s="600"/>
      <c r="O37" s="567"/>
    </row>
    <row r="38" spans="1:15" ht="12.75">
      <c r="A38" s="605"/>
      <c r="B38" s="578"/>
      <c r="C38" s="578"/>
      <c r="D38" s="602"/>
      <c r="E38" s="578"/>
      <c r="F38" s="578"/>
      <c r="G38" s="578"/>
      <c r="H38" s="578"/>
      <c r="I38" s="578"/>
      <c r="J38" s="578"/>
      <c r="K38" s="578"/>
      <c r="L38" s="603"/>
      <c r="M38" s="603"/>
      <c r="N38" s="604"/>
      <c r="O38" s="567"/>
    </row>
    <row r="39" spans="1:15" ht="12.75">
      <c r="A39" s="595" t="s">
        <v>567</v>
      </c>
      <c r="B39" s="596">
        <v>600</v>
      </c>
      <c r="C39" s="596">
        <v>60014</v>
      </c>
      <c r="D39" s="597" t="s">
        <v>568</v>
      </c>
      <c r="E39" s="596" t="s">
        <v>563</v>
      </c>
      <c r="F39" s="596"/>
      <c r="G39" s="596"/>
      <c r="H39" s="596"/>
      <c r="I39" s="596"/>
      <c r="J39" s="596"/>
      <c r="K39" s="596"/>
      <c r="L39" s="598"/>
      <c r="M39" s="598"/>
      <c r="N39" s="599"/>
      <c r="O39" s="567"/>
    </row>
    <row r="40" spans="1:15" ht="12.75">
      <c r="A40" s="582"/>
      <c r="B40" s="575"/>
      <c r="C40" s="575"/>
      <c r="D40" s="576" t="s">
        <v>569</v>
      </c>
      <c r="E40" s="575" t="s">
        <v>545</v>
      </c>
      <c r="F40" s="575" t="s">
        <v>570</v>
      </c>
      <c r="G40" s="575"/>
      <c r="H40" s="575"/>
      <c r="I40" s="575"/>
      <c r="J40" s="575"/>
      <c r="K40" s="575"/>
      <c r="L40" s="583">
        <v>196</v>
      </c>
      <c r="M40" s="584"/>
      <c r="N40" s="583">
        <v>176</v>
      </c>
      <c r="O40" s="567"/>
    </row>
    <row r="41" spans="1:15" ht="12.75">
      <c r="A41" s="585"/>
      <c r="B41" s="586"/>
      <c r="C41" s="586"/>
      <c r="D41" s="587"/>
      <c r="E41" s="586"/>
      <c r="F41" s="586"/>
      <c r="G41" s="586"/>
      <c r="H41" s="586"/>
      <c r="I41" s="586"/>
      <c r="J41" s="586"/>
      <c r="K41" s="586"/>
      <c r="L41" s="589"/>
      <c r="M41" s="589"/>
      <c r="N41" s="600"/>
      <c r="O41" s="567"/>
    </row>
    <row r="42" spans="1:15" ht="12.75">
      <c r="A42" s="605"/>
      <c r="B42" s="578"/>
      <c r="C42" s="578"/>
      <c r="D42" s="602"/>
      <c r="E42" s="578"/>
      <c r="F42" s="578"/>
      <c r="G42" s="578"/>
      <c r="H42" s="578"/>
      <c r="I42" s="578"/>
      <c r="J42" s="578"/>
      <c r="K42" s="578"/>
      <c r="L42" s="603"/>
      <c r="M42" s="603"/>
      <c r="N42" s="604"/>
      <c r="O42" s="567"/>
    </row>
    <row r="43" spans="1:15" ht="12.75">
      <c r="A43" s="595" t="s">
        <v>571</v>
      </c>
      <c r="B43" s="596">
        <v>600</v>
      </c>
      <c r="C43" s="596">
        <v>60014</v>
      </c>
      <c r="D43" s="597" t="s">
        <v>572</v>
      </c>
      <c r="E43" s="596" t="s">
        <v>563</v>
      </c>
      <c r="F43" s="596"/>
      <c r="G43" s="596"/>
      <c r="H43" s="596"/>
      <c r="I43" s="596"/>
      <c r="J43" s="596"/>
      <c r="K43" s="596"/>
      <c r="L43" s="598"/>
      <c r="M43" s="598"/>
      <c r="N43" s="599"/>
      <c r="O43" s="567"/>
    </row>
    <row r="44" spans="1:15" ht="12.75">
      <c r="A44" s="582"/>
      <c r="B44" s="575"/>
      <c r="C44" s="575"/>
      <c r="D44" s="576" t="s">
        <v>573</v>
      </c>
      <c r="E44" s="575" t="s">
        <v>545</v>
      </c>
      <c r="F44" s="575" t="s">
        <v>546</v>
      </c>
      <c r="G44" s="575"/>
      <c r="H44" s="575"/>
      <c r="I44" s="575"/>
      <c r="J44" s="575"/>
      <c r="K44" s="575"/>
      <c r="L44" s="583">
        <v>125</v>
      </c>
      <c r="M44" s="584"/>
      <c r="N44" s="583">
        <v>125</v>
      </c>
      <c r="O44" s="567"/>
    </row>
    <row r="45" spans="1:15" ht="12.75">
      <c r="A45" s="585"/>
      <c r="B45" s="586"/>
      <c r="C45" s="586"/>
      <c r="D45" s="587"/>
      <c r="E45" s="586"/>
      <c r="F45" s="586"/>
      <c r="G45" s="586"/>
      <c r="H45" s="586"/>
      <c r="I45" s="586"/>
      <c r="J45" s="586"/>
      <c r="K45" s="586"/>
      <c r="L45" s="589"/>
      <c r="M45" s="589"/>
      <c r="N45" s="600"/>
      <c r="O45" s="567"/>
    </row>
    <row r="46" spans="1:15" ht="12.75">
      <c r="A46" s="891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567"/>
    </row>
    <row r="47" spans="1:15" ht="12.75">
      <c r="A47" s="595" t="s">
        <v>574</v>
      </c>
      <c r="B47" s="596">
        <v>600</v>
      </c>
      <c r="C47" s="596">
        <v>60014</v>
      </c>
      <c r="D47" s="597" t="s">
        <v>575</v>
      </c>
      <c r="E47" s="596" t="s">
        <v>563</v>
      </c>
      <c r="F47" s="596"/>
      <c r="G47" s="596"/>
      <c r="H47" s="596"/>
      <c r="I47" s="596"/>
      <c r="J47" s="596"/>
      <c r="K47" s="596"/>
      <c r="L47" s="598"/>
      <c r="M47" s="598"/>
      <c r="N47" s="599"/>
      <c r="O47" s="567"/>
    </row>
    <row r="48" spans="1:15" ht="12.75">
      <c r="A48" s="582"/>
      <c r="B48" s="575"/>
      <c r="C48" s="575"/>
      <c r="D48" s="576" t="s">
        <v>576</v>
      </c>
      <c r="E48" s="575" t="s">
        <v>545</v>
      </c>
      <c r="F48" s="575" t="s">
        <v>546</v>
      </c>
      <c r="G48" s="575"/>
      <c r="H48" s="575"/>
      <c r="I48" s="575"/>
      <c r="J48" s="575"/>
      <c r="K48" s="575"/>
      <c r="L48" s="583">
        <v>180</v>
      </c>
      <c r="M48" s="584"/>
      <c r="N48" s="583">
        <v>160</v>
      </c>
      <c r="O48" s="567"/>
    </row>
    <row r="49" spans="1:15" ht="12.75">
      <c r="A49" s="585"/>
      <c r="B49" s="586"/>
      <c r="C49" s="586"/>
      <c r="D49" s="587"/>
      <c r="E49" s="586"/>
      <c r="F49" s="586"/>
      <c r="G49" s="586"/>
      <c r="H49" s="586"/>
      <c r="I49" s="586"/>
      <c r="J49" s="586"/>
      <c r="K49" s="586"/>
      <c r="L49" s="589"/>
      <c r="M49" s="589"/>
      <c r="N49" s="600"/>
      <c r="O49" s="567"/>
    </row>
    <row r="50" spans="1:15" ht="12.75">
      <c r="A50" s="892"/>
      <c r="B50" s="893"/>
      <c r="C50" s="893"/>
      <c r="D50" s="893"/>
      <c r="E50" s="893"/>
      <c r="F50" s="893"/>
      <c r="G50" s="893"/>
      <c r="H50" s="893"/>
      <c r="I50" s="893"/>
      <c r="J50" s="893"/>
      <c r="K50" s="893"/>
      <c r="L50" s="893"/>
      <c r="M50" s="893"/>
      <c r="N50" s="894"/>
      <c r="O50" s="567"/>
    </row>
    <row r="51" spans="1:15" ht="12.75">
      <c r="A51" s="608"/>
      <c r="B51" s="609"/>
      <c r="C51" s="609"/>
      <c r="D51" s="609" t="s">
        <v>577</v>
      </c>
      <c r="E51" s="609"/>
      <c r="F51" s="609"/>
      <c r="G51" s="610"/>
      <c r="H51" s="610"/>
      <c r="I51" s="610"/>
      <c r="J51" s="610"/>
      <c r="K51" s="610"/>
      <c r="L51" s="609"/>
      <c r="M51" s="609"/>
      <c r="N51" s="609"/>
      <c r="O51" s="567"/>
    </row>
    <row r="52" spans="1:15" ht="12.75">
      <c r="A52" s="574" t="s">
        <v>578</v>
      </c>
      <c r="B52" s="611">
        <v>600</v>
      </c>
      <c r="C52" s="611">
        <v>60014</v>
      </c>
      <c r="D52" s="612" t="s">
        <v>579</v>
      </c>
      <c r="E52" s="611" t="s">
        <v>563</v>
      </c>
      <c r="F52" s="611" t="s">
        <v>546</v>
      </c>
      <c r="G52" s="613"/>
      <c r="H52" s="613"/>
      <c r="I52" s="613"/>
      <c r="J52" s="613"/>
      <c r="K52" s="613"/>
      <c r="L52" s="614">
        <v>30</v>
      </c>
      <c r="M52" s="614"/>
      <c r="N52" s="614">
        <v>30</v>
      </c>
      <c r="O52" s="567"/>
    </row>
    <row r="53" spans="1:15" ht="12.75">
      <c r="A53" s="615"/>
      <c r="B53" s="616"/>
      <c r="C53" s="616"/>
      <c r="D53" s="617" t="s">
        <v>580</v>
      </c>
      <c r="E53" s="616" t="s">
        <v>545</v>
      </c>
      <c r="F53" s="616"/>
      <c r="G53" s="613"/>
      <c r="H53" s="613"/>
      <c r="I53" s="613"/>
      <c r="J53" s="613"/>
      <c r="K53" s="613"/>
      <c r="L53" s="618"/>
      <c r="M53" s="618"/>
      <c r="N53" s="618"/>
      <c r="O53" s="567"/>
    </row>
    <row r="54" spans="1:15" ht="12.75">
      <c r="A54" s="619"/>
      <c r="B54" s="620"/>
      <c r="C54" s="620"/>
      <c r="D54" s="621"/>
      <c r="E54" s="620"/>
      <c r="F54" s="620"/>
      <c r="G54" s="613"/>
      <c r="H54" s="613"/>
      <c r="I54" s="613"/>
      <c r="J54" s="613"/>
      <c r="K54" s="613"/>
      <c r="L54" s="622"/>
      <c r="M54" s="622"/>
      <c r="N54" s="623"/>
      <c r="O54" s="567"/>
    </row>
    <row r="55" spans="1:15" ht="12.75">
      <c r="A55" s="608"/>
      <c r="B55" s="624"/>
      <c r="C55" s="624"/>
      <c r="D55" s="625" t="s">
        <v>581</v>
      </c>
      <c r="E55" s="624" t="s">
        <v>563</v>
      </c>
      <c r="F55" s="624"/>
      <c r="G55" s="613"/>
      <c r="H55" s="613"/>
      <c r="I55" s="613"/>
      <c r="J55" s="613"/>
      <c r="K55" s="613"/>
      <c r="L55" s="626"/>
      <c r="M55" s="626"/>
      <c r="N55" s="626"/>
      <c r="O55" s="567"/>
    </row>
    <row r="56" spans="1:15" ht="12.75">
      <c r="A56" s="574" t="s">
        <v>582</v>
      </c>
      <c r="B56" s="611">
        <v>600</v>
      </c>
      <c r="C56" s="611">
        <v>60014</v>
      </c>
      <c r="D56" s="612" t="s">
        <v>583</v>
      </c>
      <c r="E56" s="611" t="s">
        <v>545</v>
      </c>
      <c r="F56" s="611" t="s">
        <v>584</v>
      </c>
      <c r="G56" s="613"/>
      <c r="H56" s="613"/>
      <c r="I56" s="613"/>
      <c r="J56" s="613"/>
      <c r="K56" s="613"/>
      <c r="L56" s="614">
        <v>20</v>
      </c>
      <c r="M56" s="614"/>
      <c r="N56" s="614"/>
      <c r="O56" s="567"/>
    </row>
    <row r="57" spans="1:15" ht="12.75">
      <c r="A57" s="606"/>
      <c r="B57" s="558"/>
      <c r="C57" s="558"/>
      <c r="D57" s="629"/>
      <c r="E57" s="630"/>
      <c r="F57" s="558"/>
      <c r="G57" s="607"/>
      <c r="H57" s="607"/>
      <c r="I57" s="607"/>
      <c r="J57" s="607"/>
      <c r="K57" s="607"/>
      <c r="L57" s="631"/>
      <c r="M57" s="631"/>
      <c r="N57" s="632"/>
      <c r="O57" s="567"/>
    </row>
    <row r="58" spans="1:15" ht="12.75">
      <c r="A58" s="633"/>
      <c r="B58" s="634"/>
      <c r="C58" s="634"/>
      <c r="D58" s="635" t="s">
        <v>585</v>
      </c>
      <c r="E58" s="634"/>
      <c r="F58" s="636"/>
      <c r="G58" s="637"/>
      <c r="H58" s="637"/>
      <c r="I58" s="637"/>
      <c r="J58" s="637"/>
      <c r="K58" s="637"/>
      <c r="L58" s="634"/>
      <c r="M58" s="634"/>
      <c r="N58" s="634"/>
      <c r="O58" s="567"/>
    </row>
    <row r="59" spans="1:15" ht="12.75">
      <c r="A59" s="638" t="s">
        <v>586</v>
      </c>
      <c r="B59" s="639">
        <v>600</v>
      </c>
      <c r="C59" s="639">
        <v>60014</v>
      </c>
      <c r="D59" s="640" t="s">
        <v>587</v>
      </c>
      <c r="E59" s="611" t="s">
        <v>563</v>
      </c>
      <c r="F59" s="641" t="s">
        <v>546</v>
      </c>
      <c r="G59" s="637"/>
      <c r="H59" s="637"/>
      <c r="I59" s="637"/>
      <c r="J59" s="637"/>
      <c r="K59" s="637"/>
      <c r="L59" s="642">
        <v>7</v>
      </c>
      <c r="M59" s="643"/>
      <c r="N59" s="643"/>
      <c r="O59" s="567"/>
    </row>
    <row r="60" spans="1:15" ht="12.75">
      <c r="A60" s="644"/>
      <c r="B60" s="643"/>
      <c r="C60" s="643"/>
      <c r="D60" s="640" t="s">
        <v>588</v>
      </c>
      <c r="E60" s="616" t="s">
        <v>545</v>
      </c>
      <c r="F60" s="645"/>
      <c r="G60" s="637"/>
      <c r="H60" s="637"/>
      <c r="I60" s="637"/>
      <c r="J60" s="637"/>
      <c r="K60" s="637"/>
      <c r="L60" s="643"/>
      <c r="M60" s="643"/>
      <c r="N60" s="643"/>
      <c r="O60" s="567"/>
    </row>
    <row r="61" spans="1:15" ht="12.75">
      <c r="A61" s="646"/>
      <c r="B61" s="647"/>
      <c r="C61" s="647"/>
      <c r="D61" s="647"/>
      <c r="E61" s="648"/>
      <c r="F61" s="647"/>
      <c r="G61" s="647"/>
      <c r="H61" s="647"/>
      <c r="I61" s="647"/>
      <c r="J61" s="647"/>
      <c r="K61" s="647"/>
      <c r="L61" s="647"/>
      <c r="M61" s="647"/>
      <c r="N61" s="649"/>
      <c r="O61" s="567"/>
    </row>
    <row r="62" spans="1:15" ht="12.75">
      <c r="A62" s="650"/>
      <c r="B62" s="611"/>
      <c r="C62" s="611"/>
      <c r="D62" s="611"/>
      <c r="E62" s="611"/>
      <c r="F62" s="611"/>
      <c r="G62" s="651"/>
      <c r="H62" s="651"/>
      <c r="I62" s="651"/>
      <c r="J62" s="651"/>
      <c r="K62" s="651"/>
      <c r="L62" s="614"/>
      <c r="M62" s="614"/>
      <c r="N62" s="614"/>
      <c r="O62" s="567"/>
    </row>
    <row r="63" spans="1:15" ht="12.75">
      <c r="A63" s="574" t="s">
        <v>589</v>
      </c>
      <c r="B63" s="611">
        <v>600</v>
      </c>
      <c r="C63" s="611">
        <v>60014</v>
      </c>
      <c r="D63" s="612" t="s">
        <v>590</v>
      </c>
      <c r="E63" s="611" t="s">
        <v>563</v>
      </c>
      <c r="F63" s="611" t="s">
        <v>546</v>
      </c>
      <c r="G63" s="651"/>
      <c r="H63" s="651"/>
      <c r="I63" s="651"/>
      <c r="J63" s="651"/>
      <c r="K63" s="651"/>
      <c r="L63" s="614">
        <v>150</v>
      </c>
      <c r="M63" s="614"/>
      <c r="N63" s="614"/>
      <c r="O63" s="567"/>
    </row>
    <row r="64" spans="1:15" ht="12.75">
      <c r="A64" s="615"/>
      <c r="B64" s="616"/>
      <c r="C64" s="616"/>
      <c r="D64" s="616"/>
      <c r="E64" s="616" t="s">
        <v>545</v>
      </c>
      <c r="F64" s="616"/>
      <c r="G64" s="652"/>
      <c r="H64" s="652"/>
      <c r="I64" s="652"/>
      <c r="J64" s="652"/>
      <c r="K64" s="652"/>
      <c r="L64" s="652"/>
      <c r="M64" s="652"/>
      <c r="N64" s="652"/>
      <c r="O64" s="567"/>
    </row>
    <row r="65" spans="1:15" ht="12.75">
      <c r="A65" s="895"/>
      <c r="B65" s="787"/>
      <c r="C65" s="787"/>
      <c r="D65" s="787"/>
      <c r="E65" s="787"/>
      <c r="F65" s="787"/>
      <c r="G65" s="170"/>
      <c r="H65" s="170"/>
      <c r="I65" s="170"/>
      <c r="J65" s="170"/>
      <c r="K65" s="170"/>
      <c r="L65" s="787"/>
      <c r="M65" s="787"/>
      <c r="N65" s="761"/>
      <c r="O65" s="567"/>
    </row>
    <row r="66" spans="1:15" ht="15" customHeight="1">
      <c r="A66" s="653" t="s">
        <v>591</v>
      </c>
      <c r="B66" s="654">
        <v>700</v>
      </c>
      <c r="C66" s="654">
        <v>70005</v>
      </c>
      <c r="D66" s="655" t="s">
        <v>592</v>
      </c>
      <c r="E66" s="654" t="s">
        <v>593</v>
      </c>
      <c r="F66" s="531"/>
      <c r="G66" s="139"/>
      <c r="H66" s="139"/>
      <c r="I66" s="139"/>
      <c r="J66" s="139"/>
      <c r="K66" s="139"/>
      <c r="L66" s="656"/>
      <c r="M66" s="656"/>
      <c r="N66" s="657"/>
      <c r="O66" s="658"/>
    </row>
    <row r="67" spans="1:15" ht="15" customHeight="1">
      <c r="A67" s="660"/>
      <c r="B67" s="655"/>
      <c r="C67" s="655"/>
      <c r="D67" s="655" t="s">
        <v>594</v>
      </c>
      <c r="E67" s="654" t="s">
        <v>595</v>
      </c>
      <c r="F67" s="661" t="s">
        <v>546</v>
      </c>
      <c r="G67" s="139"/>
      <c r="H67" s="139"/>
      <c r="I67" s="139"/>
      <c r="J67" s="139"/>
      <c r="K67" s="139"/>
      <c r="L67" s="662">
        <v>100</v>
      </c>
      <c r="M67" s="656"/>
      <c r="N67" s="657"/>
      <c r="O67" s="658"/>
    </row>
    <row r="68" spans="1:15" ht="15" customHeight="1">
      <c r="A68" s="663"/>
      <c r="B68" s="664"/>
      <c r="C68" s="664"/>
      <c r="D68" s="664" t="s">
        <v>596</v>
      </c>
      <c r="E68" s="665"/>
      <c r="F68" s="666"/>
      <c r="G68" s="139"/>
      <c r="H68" s="139"/>
      <c r="I68" s="139"/>
      <c r="J68" s="139"/>
      <c r="K68" s="139"/>
      <c r="L68" s="667"/>
      <c r="M68" s="667"/>
      <c r="N68" s="668"/>
      <c r="O68" s="658"/>
    </row>
    <row r="69" spans="1:15" ht="15" customHeight="1">
      <c r="A69" s="660"/>
      <c r="B69" s="139"/>
      <c r="C69" s="139"/>
      <c r="D69" s="139"/>
      <c r="E69" s="147"/>
      <c r="F69" s="139"/>
      <c r="G69" s="139"/>
      <c r="H69" s="139"/>
      <c r="I69" s="139"/>
      <c r="J69" s="139"/>
      <c r="K69" s="139"/>
      <c r="L69" s="139"/>
      <c r="M69" s="139"/>
      <c r="N69" s="146"/>
      <c r="O69" s="658"/>
    </row>
    <row r="70" spans="1:15" ht="15" customHeight="1">
      <c r="A70" s="669"/>
      <c r="B70" s="517"/>
      <c r="C70" s="517"/>
      <c r="D70" s="670" t="s">
        <v>597</v>
      </c>
      <c r="E70" s="671" t="s">
        <v>593</v>
      </c>
      <c r="F70" s="517"/>
      <c r="G70" s="139"/>
      <c r="H70" s="139"/>
      <c r="I70" s="139"/>
      <c r="J70" s="139"/>
      <c r="K70" s="139"/>
      <c r="L70" s="517"/>
      <c r="M70" s="517"/>
      <c r="N70" s="517"/>
      <c r="O70" s="658"/>
    </row>
    <row r="71" spans="1:15" ht="15" customHeight="1">
      <c r="A71" s="672" t="s">
        <v>598</v>
      </c>
      <c r="B71" s="673">
        <v>700</v>
      </c>
      <c r="C71" s="673">
        <v>70005</v>
      </c>
      <c r="D71" s="674" t="s">
        <v>599</v>
      </c>
      <c r="E71" s="673" t="s">
        <v>595</v>
      </c>
      <c r="F71" s="673" t="s">
        <v>546</v>
      </c>
      <c r="G71" s="139"/>
      <c r="H71" s="139"/>
      <c r="I71" s="139"/>
      <c r="J71" s="139"/>
      <c r="K71" s="139"/>
      <c r="L71" s="675">
        <v>150</v>
      </c>
      <c r="M71" s="666"/>
      <c r="N71" s="666"/>
      <c r="O71" s="658"/>
    </row>
    <row r="72" spans="1:15" ht="15" customHeight="1">
      <c r="A72" s="660"/>
      <c r="B72" s="139"/>
      <c r="C72" s="139"/>
      <c r="D72" s="139"/>
      <c r="E72" s="147"/>
      <c r="F72" s="139"/>
      <c r="G72" s="139"/>
      <c r="H72" s="139"/>
      <c r="I72" s="139"/>
      <c r="J72" s="139"/>
      <c r="K72" s="139"/>
      <c r="L72" s="139"/>
      <c r="M72" s="139"/>
      <c r="N72" s="146"/>
      <c r="O72" s="658"/>
    </row>
    <row r="73" spans="1:15" ht="15" customHeight="1">
      <c r="A73" s="676" t="s">
        <v>600</v>
      </c>
      <c r="B73" s="671">
        <v>710</v>
      </c>
      <c r="C73" s="671">
        <v>71015</v>
      </c>
      <c r="D73" s="517" t="s">
        <v>590</v>
      </c>
      <c r="E73" s="671" t="s">
        <v>601</v>
      </c>
      <c r="F73" s="671" t="s">
        <v>546</v>
      </c>
      <c r="G73" s="517"/>
      <c r="H73" s="517"/>
      <c r="I73" s="517"/>
      <c r="J73" s="517"/>
      <c r="K73" s="517"/>
      <c r="L73" s="677"/>
      <c r="M73" s="678">
        <v>7</v>
      </c>
      <c r="N73" s="678"/>
      <c r="O73" s="658"/>
    </row>
    <row r="74" spans="1:15" ht="15" customHeight="1">
      <c r="A74" s="679"/>
      <c r="B74" s="666"/>
      <c r="C74" s="666"/>
      <c r="D74" s="666"/>
      <c r="E74" s="673" t="s">
        <v>602</v>
      </c>
      <c r="F74" s="666"/>
      <c r="G74" s="666"/>
      <c r="H74" s="666"/>
      <c r="I74" s="666"/>
      <c r="J74" s="666"/>
      <c r="K74" s="666"/>
      <c r="L74" s="668"/>
      <c r="M74" s="668"/>
      <c r="N74" s="668"/>
      <c r="O74" s="658"/>
    </row>
    <row r="75" spans="1:15" ht="15" customHeight="1">
      <c r="A75" s="660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46"/>
      <c r="O75" s="658"/>
    </row>
    <row r="76" spans="1:15" ht="15" customHeight="1">
      <c r="A76" s="676" t="s">
        <v>603</v>
      </c>
      <c r="B76" s="671">
        <v>750</v>
      </c>
      <c r="C76" s="671">
        <v>75020</v>
      </c>
      <c r="D76" s="517" t="s">
        <v>590</v>
      </c>
      <c r="E76" s="671" t="s">
        <v>604</v>
      </c>
      <c r="F76" s="671" t="s">
        <v>546</v>
      </c>
      <c r="G76" s="139"/>
      <c r="H76" s="139"/>
      <c r="I76" s="139"/>
      <c r="J76" s="139"/>
      <c r="K76" s="139"/>
      <c r="L76" s="677">
        <v>30</v>
      </c>
      <c r="M76" s="678"/>
      <c r="N76" s="678"/>
      <c r="O76" s="658"/>
    </row>
    <row r="77" spans="1:15" ht="15" customHeight="1">
      <c r="A77" s="680"/>
      <c r="B77" s="531"/>
      <c r="C77" s="531"/>
      <c r="D77" s="531"/>
      <c r="E77" s="661" t="s">
        <v>595</v>
      </c>
      <c r="F77" s="531"/>
      <c r="G77" s="139"/>
      <c r="H77" s="139"/>
      <c r="I77" s="139"/>
      <c r="J77" s="139"/>
      <c r="K77" s="139"/>
      <c r="L77" s="681"/>
      <c r="M77" s="657"/>
      <c r="N77" s="657"/>
      <c r="O77" s="658"/>
    </row>
    <row r="78" spans="1:15" ht="15" customHeight="1">
      <c r="A78" s="911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1"/>
      <c r="O78" s="658"/>
    </row>
    <row r="79" spans="1:15" ht="15" customHeight="1">
      <c r="A79" s="676" t="s">
        <v>605</v>
      </c>
      <c r="B79" s="671">
        <v>754</v>
      </c>
      <c r="C79" s="671">
        <v>75411</v>
      </c>
      <c r="D79" s="517" t="s">
        <v>606</v>
      </c>
      <c r="E79" s="671" t="s">
        <v>593</v>
      </c>
      <c r="F79" s="671" t="s">
        <v>607</v>
      </c>
      <c r="G79" s="682"/>
      <c r="H79" s="682"/>
      <c r="I79" s="682"/>
      <c r="J79" s="682"/>
      <c r="K79" s="682"/>
      <c r="L79" s="677">
        <v>500</v>
      </c>
      <c r="M79" s="677">
        <v>900</v>
      </c>
      <c r="N79" s="677"/>
      <c r="O79" s="658"/>
    </row>
    <row r="80" spans="1:15" ht="15" customHeight="1">
      <c r="A80" s="679"/>
      <c r="B80" s="666"/>
      <c r="C80" s="666"/>
      <c r="D80" s="666" t="s">
        <v>608</v>
      </c>
      <c r="E80" s="673" t="s">
        <v>595</v>
      </c>
      <c r="F80" s="673"/>
      <c r="G80" s="139"/>
      <c r="H80" s="139"/>
      <c r="I80" s="139"/>
      <c r="J80" s="139"/>
      <c r="K80" s="139"/>
      <c r="L80" s="683"/>
      <c r="M80" s="683"/>
      <c r="N80" s="683"/>
      <c r="O80" s="658"/>
    </row>
    <row r="81" spans="1:15" ht="15" customHeight="1">
      <c r="A81" s="912"/>
      <c r="B81" s="712"/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0"/>
      <c r="O81" s="658"/>
    </row>
    <row r="82" spans="1:15" ht="15" customHeight="1">
      <c r="A82" s="669"/>
      <c r="B82" s="517"/>
      <c r="C82" s="684"/>
      <c r="D82" s="517"/>
      <c r="E82" s="671"/>
      <c r="F82" s="671"/>
      <c r="G82" s="139"/>
      <c r="H82" s="139"/>
      <c r="I82" s="139"/>
      <c r="J82" s="139"/>
      <c r="K82" s="139"/>
      <c r="L82" s="678"/>
      <c r="M82" s="678"/>
      <c r="N82" s="678"/>
      <c r="O82" s="658"/>
    </row>
    <row r="83" spans="1:15" ht="15" customHeight="1">
      <c r="A83" s="685" t="s">
        <v>609</v>
      </c>
      <c r="B83" s="661">
        <v>801</v>
      </c>
      <c r="C83" s="654">
        <v>80102</v>
      </c>
      <c r="D83" s="531" t="s">
        <v>610</v>
      </c>
      <c r="E83" s="661" t="s">
        <v>604</v>
      </c>
      <c r="F83" s="661" t="s">
        <v>546</v>
      </c>
      <c r="G83" s="139"/>
      <c r="H83" s="139"/>
      <c r="I83" s="139"/>
      <c r="J83" s="139"/>
      <c r="K83" s="139"/>
      <c r="L83" s="657">
        <v>150</v>
      </c>
      <c r="M83" s="657"/>
      <c r="N83" s="657"/>
      <c r="O83" s="658"/>
    </row>
    <row r="84" spans="1:15" ht="15" customHeight="1">
      <c r="A84" s="680"/>
      <c r="B84" s="531"/>
      <c r="C84" s="655"/>
      <c r="D84" s="531" t="s">
        <v>611</v>
      </c>
      <c r="E84" s="661" t="s">
        <v>595</v>
      </c>
      <c r="F84" s="661"/>
      <c r="G84" s="139"/>
      <c r="H84" s="139"/>
      <c r="I84" s="139"/>
      <c r="J84" s="139"/>
      <c r="K84" s="139"/>
      <c r="L84" s="657"/>
      <c r="M84" s="657"/>
      <c r="N84" s="657"/>
      <c r="O84" s="658"/>
    </row>
    <row r="85" spans="1:15" ht="15" customHeight="1">
      <c r="A85" s="679"/>
      <c r="B85" s="666"/>
      <c r="C85" s="664"/>
      <c r="D85" s="666" t="s">
        <v>612</v>
      </c>
      <c r="E85" s="673"/>
      <c r="F85" s="673"/>
      <c r="G85" s="139"/>
      <c r="H85" s="139"/>
      <c r="I85" s="139"/>
      <c r="J85" s="139"/>
      <c r="K85" s="139"/>
      <c r="L85" s="668"/>
      <c r="M85" s="668"/>
      <c r="N85" s="668"/>
      <c r="O85" s="658"/>
    </row>
    <row r="86" spans="1:15" ht="15" customHeight="1">
      <c r="A86" s="913"/>
      <c r="B86" s="787"/>
      <c r="C86" s="787"/>
      <c r="D86" s="787"/>
      <c r="E86" s="787"/>
      <c r="F86" s="787"/>
      <c r="G86" s="787"/>
      <c r="H86" s="787"/>
      <c r="I86" s="787"/>
      <c r="J86" s="787"/>
      <c r="K86" s="787"/>
      <c r="L86" s="787"/>
      <c r="M86" s="787"/>
      <c r="N86" s="761"/>
      <c r="O86" s="658"/>
    </row>
    <row r="87" spans="1:15" ht="15" customHeight="1">
      <c r="A87" s="676" t="s">
        <v>613</v>
      </c>
      <c r="B87" s="671">
        <v>801</v>
      </c>
      <c r="C87" s="671">
        <v>80120</v>
      </c>
      <c r="D87" s="517" t="s">
        <v>614</v>
      </c>
      <c r="E87" s="671" t="s">
        <v>604</v>
      </c>
      <c r="F87" s="671" t="s">
        <v>570</v>
      </c>
      <c r="G87" s="517"/>
      <c r="H87" s="517"/>
      <c r="I87" s="517"/>
      <c r="J87" s="517"/>
      <c r="K87" s="517"/>
      <c r="L87" s="677">
        <v>125</v>
      </c>
      <c r="M87" s="677"/>
      <c r="N87" s="677">
        <v>80</v>
      </c>
      <c r="O87" s="658"/>
    </row>
    <row r="88" spans="1:15" ht="15" customHeight="1">
      <c r="A88" s="679"/>
      <c r="B88" s="666"/>
      <c r="C88" s="666"/>
      <c r="D88" s="666" t="s">
        <v>615</v>
      </c>
      <c r="E88" s="673" t="s">
        <v>595</v>
      </c>
      <c r="F88" s="673"/>
      <c r="G88" s="666"/>
      <c r="H88" s="666"/>
      <c r="I88" s="666"/>
      <c r="J88" s="666"/>
      <c r="K88" s="666"/>
      <c r="L88" s="683"/>
      <c r="M88" s="683"/>
      <c r="N88" s="683"/>
      <c r="O88" s="658"/>
    </row>
    <row r="89" spans="1:15" ht="15" customHeight="1">
      <c r="A89" s="914"/>
      <c r="B89" s="915"/>
      <c r="C89" s="915"/>
      <c r="D89" s="915"/>
      <c r="E89" s="915"/>
      <c r="F89" s="915"/>
      <c r="G89" s="915"/>
      <c r="H89" s="915"/>
      <c r="I89" s="915"/>
      <c r="J89" s="915"/>
      <c r="K89" s="915"/>
      <c r="L89" s="915"/>
      <c r="M89" s="915"/>
      <c r="N89" s="916"/>
      <c r="O89" s="658"/>
    </row>
    <row r="90" spans="1:15" ht="15" customHeight="1">
      <c r="A90" s="676" t="s">
        <v>616</v>
      </c>
      <c r="B90" s="671">
        <v>801</v>
      </c>
      <c r="C90" s="671">
        <v>80130</v>
      </c>
      <c r="D90" s="517" t="s">
        <v>617</v>
      </c>
      <c r="E90" s="671" t="s">
        <v>618</v>
      </c>
      <c r="F90" s="671" t="s">
        <v>619</v>
      </c>
      <c r="G90" s="139"/>
      <c r="H90" s="139"/>
      <c r="I90" s="139"/>
      <c r="J90" s="139"/>
      <c r="K90" s="139"/>
      <c r="L90" s="688">
        <v>1.5</v>
      </c>
      <c r="M90" s="688"/>
      <c r="N90" s="688">
        <v>200</v>
      </c>
      <c r="O90" s="658"/>
    </row>
    <row r="91" spans="1:15" ht="15" customHeight="1">
      <c r="A91" s="679"/>
      <c r="B91" s="666"/>
      <c r="C91" s="666"/>
      <c r="D91" s="666" t="s">
        <v>620</v>
      </c>
      <c r="E91" s="673"/>
      <c r="F91" s="673"/>
      <c r="G91" s="139"/>
      <c r="H91" s="139"/>
      <c r="I91" s="139"/>
      <c r="J91" s="139"/>
      <c r="K91" s="139"/>
      <c r="L91" s="689"/>
      <c r="M91" s="689"/>
      <c r="N91" s="675" t="s">
        <v>621</v>
      </c>
      <c r="O91" s="658"/>
    </row>
    <row r="92" spans="1:15" ht="15" customHeight="1">
      <c r="A92" s="902"/>
      <c r="B92" s="903"/>
      <c r="C92" s="903"/>
      <c r="D92" s="903"/>
      <c r="E92" s="903"/>
      <c r="F92" s="903"/>
      <c r="G92" s="170"/>
      <c r="H92" s="170"/>
      <c r="I92" s="170"/>
      <c r="J92" s="170"/>
      <c r="K92" s="170"/>
      <c r="L92" s="903"/>
      <c r="M92" s="903"/>
      <c r="N92" s="904"/>
      <c r="O92" s="658"/>
    </row>
    <row r="93" spans="1:15" ht="15" customHeight="1">
      <c r="A93" s="692" t="s">
        <v>622</v>
      </c>
      <c r="B93" s="671">
        <v>801</v>
      </c>
      <c r="C93" s="693">
        <v>80140</v>
      </c>
      <c r="D93" s="684" t="s">
        <v>623</v>
      </c>
      <c r="E93" s="671" t="s">
        <v>618</v>
      </c>
      <c r="F93" s="671" t="s">
        <v>546</v>
      </c>
      <c r="G93" s="682"/>
      <c r="H93" s="682"/>
      <c r="I93" s="682"/>
      <c r="J93" s="682"/>
      <c r="K93" s="682"/>
      <c r="L93" s="684">
        <v>19.4</v>
      </c>
      <c r="M93" s="684"/>
      <c r="N93" s="517"/>
      <c r="O93" s="658"/>
    </row>
    <row r="94" spans="1:15" ht="15" customHeight="1">
      <c r="A94" s="663"/>
      <c r="B94" s="666"/>
      <c r="C94" s="694"/>
      <c r="D94" s="664" t="s">
        <v>624</v>
      </c>
      <c r="E94" s="664"/>
      <c r="F94" s="666"/>
      <c r="G94" s="682"/>
      <c r="H94" s="682"/>
      <c r="I94" s="682"/>
      <c r="J94" s="682"/>
      <c r="K94" s="682"/>
      <c r="L94" s="664"/>
      <c r="M94" s="664"/>
      <c r="N94" s="666"/>
      <c r="O94" s="658"/>
    </row>
    <row r="95" spans="1:15" ht="15" customHeight="1">
      <c r="A95" s="660"/>
      <c r="B95" s="139"/>
      <c r="C95" s="139"/>
      <c r="D95" s="139"/>
      <c r="E95" s="139"/>
      <c r="F95" s="139"/>
      <c r="G95" s="682"/>
      <c r="H95" s="682"/>
      <c r="I95" s="682"/>
      <c r="J95" s="682"/>
      <c r="K95" s="682"/>
      <c r="L95" s="139"/>
      <c r="M95" s="139"/>
      <c r="N95" s="146"/>
      <c r="O95" s="658"/>
    </row>
    <row r="96" spans="1:15" ht="15" customHeight="1">
      <c r="A96" s="690"/>
      <c r="B96" s="682"/>
      <c r="C96" s="682"/>
      <c r="D96" s="682"/>
      <c r="E96" s="682"/>
      <c r="F96" s="682"/>
      <c r="G96" s="682"/>
      <c r="H96" s="682"/>
      <c r="I96" s="682"/>
      <c r="J96" s="682"/>
      <c r="K96" s="682"/>
      <c r="L96" s="682"/>
      <c r="M96" s="682"/>
      <c r="N96" s="691"/>
      <c r="O96" s="658"/>
    </row>
    <row r="97" spans="1:15" ht="15" customHeight="1">
      <c r="A97" s="676" t="s">
        <v>625</v>
      </c>
      <c r="B97" s="695">
        <v>851</v>
      </c>
      <c r="C97" s="671">
        <v>85111</v>
      </c>
      <c r="D97" s="682" t="s">
        <v>606</v>
      </c>
      <c r="E97" s="671" t="s">
        <v>604</v>
      </c>
      <c r="F97" s="671" t="s">
        <v>626</v>
      </c>
      <c r="G97" s="682"/>
      <c r="H97" s="682"/>
      <c r="I97" s="682"/>
      <c r="J97" s="682"/>
      <c r="K97" s="682"/>
      <c r="L97" s="696">
        <v>600</v>
      </c>
      <c r="M97" s="677"/>
      <c r="N97" s="677"/>
      <c r="O97" s="658"/>
    </row>
    <row r="98" spans="1:15" ht="15" customHeight="1">
      <c r="A98" s="679"/>
      <c r="B98" s="138"/>
      <c r="C98" s="666"/>
      <c r="D98" s="138" t="s">
        <v>627</v>
      </c>
      <c r="E98" s="673" t="s">
        <v>595</v>
      </c>
      <c r="F98" s="673"/>
      <c r="G98" s="138"/>
      <c r="H98" s="138"/>
      <c r="I98" s="138"/>
      <c r="J98" s="138"/>
      <c r="K98" s="138"/>
      <c r="L98" s="697"/>
      <c r="M98" s="683"/>
      <c r="N98" s="683"/>
      <c r="O98" s="658"/>
    </row>
    <row r="99" spans="1:15" ht="15" customHeight="1">
      <c r="A99" s="660"/>
      <c r="B99" s="139"/>
      <c r="C99" s="139"/>
      <c r="D99" s="139"/>
      <c r="E99" s="147"/>
      <c r="F99" s="147"/>
      <c r="G99" s="138"/>
      <c r="H99" s="138"/>
      <c r="I99" s="138"/>
      <c r="J99" s="138"/>
      <c r="K99" s="138"/>
      <c r="L99" s="698"/>
      <c r="M99" s="698"/>
      <c r="N99" s="699"/>
      <c r="O99" s="613"/>
    </row>
    <row r="100" spans="1:15" ht="15" customHeight="1">
      <c r="A100" s="690"/>
      <c r="B100" s="684"/>
      <c r="C100" s="684"/>
      <c r="D100" s="684" t="s">
        <v>628</v>
      </c>
      <c r="E100" s="671" t="s">
        <v>604</v>
      </c>
      <c r="F100" s="671"/>
      <c r="G100" s="138"/>
      <c r="H100" s="138"/>
      <c r="I100" s="138"/>
      <c r="J100" s="138"/>
      <c r="K100" s="138"/>
      <c r="L100" s="700"/>
      <c r="M100" s="700"/>
      <c r="N100" s="677"/>
      <c r="O100" s="613"/>
    </row>
    <row r="101" spans="1:15" ht="15" customHeight="1">
      <c r="A101" s="701" t="s">
        <v>629</v>
      </c>
      <c r="B101" s="665">
        <v>854</v>
      </c>
      <c r="C101" s="665">
        <v>85407</v>
      </c>
      <c r="D101" s="664" t="s">
        <v>630</v>
      </c>
      <c r="E101" s="673" t="s">
        <v>595</v>
      </c>
      <c r="F101" s="673" t="s">
        <v>546</v>
      </c>
      <c r="G101" s="138"/>
      <c r="H101" s="138"/>
      <c r="I101" s="138"/>
      <c r="J101" s="138"/>
      <c r="K101" s="138"/>
      <c r="L101" s="702">
        <v>2.6</v>
      </c>
      <c r="M101" s="702"/>
      <c r="N101" s="683"/>
      <c r="O101" s="613"/>
    </row>
    <row r="102" spans="1:14" ht="18.75" customHeight="1">
      <c r="A102" s="905"/>
      <c r="B102" s="787"/>
      <c r="C102" s="787"/>
      <c r="D102" s="787"/>
      <c r="E102" s="787"/>
      <c r="F102" s="787"/>
      <c r="G102" s="170"/>
      <c r="H102" s="170"/>
      <c r="I102" s="170"/>
      <c r="J102" s="170"/>
      <c r="K102" s="170"/>
      <c r="L102" s="787"/>
      <c r="M102" s="787"/>
      <c r="N102" s="761"/>
    </row>
    <row r="103" spans="1:14" ht="12.75">
      <c r="A103" s="902"/>
      <c r="B103" s="906"/>
      <c r="C103" s="906"/>
      <c r="D103" s="906"/>
      <c r="E103" s="906"/>
      <c r="F103" s="907"/>
      <c r="G103" s="669"/>
      <c r="H103" s="669"/>
      <c r="I103" s="669"/>
      <c r="J103" s="669"/>
      <c r="K103" s="669"/>
      <c r="L103" s="703">
        <v>3156.5</v>
      </c>
      <c r="M103" s="703">
        <f>M97+M90+M87+M79+M76+M73+M67+M63+M52+M48+M44+M40+M36+M32+M28+M24+M20+M15+M83</f>
        <v>907</v>
      </c>
      <c r="N103" s="703">
        <f>N97+N90+N87+N79+N76+N73+N67+N63+N52+N48+N44+N40+N36+N32+N28+N24+N20+N15+N83</f>
        <v>2021</v>
      </c>
    </row>
    <row r="104" spans="1:14" ht="12.75">
      <c r="A104" s="908"/>
      <c r="B104" s="909"/>
      <c r="C104" s="909"/>
      <c r="D104" s="909"/>
      <c r="E104" s="909"/>
      <c r="F104" s="910"/>
      <c r="G104" s="679"/>
      <c r="H104" s="679"/>
      <c r="I104" s="679"/>
      <c r="J104" s="679"/>
      <c r="K104" s="679"/>
      <c r="L104" s="704"/>
      <c r="M104" s="704"/>
      <c r="N104" s="704"/>
    </row>
    <row r="105" ht="12.75">
      <c r="A105" s="547" t="s">
        <v>631</v>
      </c>
    </row>
    <row r="106" ht="12.75">
      <c r="A106" s="547"/>
    </row>
  </sheetData>
  <mergeCells count="15">
    <mergeCell ref="A92:N92"/>
    <mergeCell ref="A102:N102"/>
    <mergeCell ref="A103:F104"/>
    <mergeCell ref="A78:N78"/>
    <mergeCell ref="A81:N81"/>
    <mergeCell ref="A86:N86"/>
    <mergeCell ref="A89:N89"/>
    <mergeCell ref="A46:N46"/>
    <mergeCell ref="A50:N50"/>
    <mergeCell ref="A65:N65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horizontalDpi="600" verticalDpi="600" orientation="landscape" paperSize="9" scale="78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60" workbookViewId="0" topLeftCell="D1">
      <selection activeCell="K3" sqref="K3"/>
    </sheetView>
  </sheetViews>
  <sheetFormatPr defaultColWidth="9.140625" defaultRowHeight="12.75"/>
  <cols>
    <col min="1" max="1" width="4.57421875" style="705" customWidth="1"/>
    <col min="2" max="2" width="6.00390625" style="551" customWidth="1"/>
    <col min="3" max="3" width="10.00390625" style="551" customWidth="1"/>
    <col min="4" max="4" width="24.57421875" style="706" customWidth="1"/>
    <col min="5" max="5" width="21.8515625" style="551" customWidth="1"/>
    <col min="6" max="6" width="14.57421875" style="551" customWidth="1"/>
    <col min="7" max="7" width="16.140625" style="705" bestFit="1" customWidth="1"/>
    <col min="8" max="8" width="14.421875" style="705" customWidth="1"/>
    <col min="9" max="9" width="4.28125" style="705" customWidth="1"/>
    <col min="10" max="10" width="12.57421875" style="152" customWidth="1"/>
    <col min="11" max="11" width="15.140625" style="152" customWidth="1"/>
    <col min="12" max="12" width="14.8515625" style="152" customWidth="1"/>
    <col min="13" max="13" width="20.140625" style="152" customWidth="1"/>
    <col min="14" max="14" width="8.140625" style="152" bestFit="1" customWidth="1"/>
    <col min="15" max="16384" width="9.140625" style="152" customWidth="1"/>
  </cols>
  <sheetData>
    <row r="1" spans="11:12" ht="18.75">
      <c r="K1" s="707" t="s">
        <v>632</v>
      </c>
      <c r="L1" s="708"/>
    </row>
    <row r="2" spans="11:12" ht="18.75">
      <c r="K2" s="707" t="s">
        <v>633</v>
      </c>
      <c r="L2" s="708"/>
    </row>
    <row r="3" spans="11:12" ht="18.75">
      <c r="K3" s="707" t="s">
        <v>212</v>
      </c>
      <c r="L3" s="708"/>
    </row>
    <row r="4" spans="11:12" ht="18.75">
      <c r="K4" s="707" t="s">
        <v>217</v>
      </c>
      <c r="L4" s="708"/>
    </row>
    <row r="5" spans="11:12" ht="18">
      <c r="K5" s="708"/>
      <c r="L5" s="708"/>
    </row>
    <row r="6" spans="1:13" ht="20.25">
      <c r="A6" s="917" t="s">
        <v>634</v>
      </c>
      <c r="B6" s="841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</row>
    <row r="7" spans="1:13" ht="20.25">
      <c r="A7" s="917"/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841"/>
    </row>
    <row r="8" spans="1:13" ht="15.75">
      <c r="A8" s="551"/>
      <c r="B8" s="159"/>
      <c r="C8" s="159"/>
      <c r="D8" s="159"/>
      <c r="E8" s="159"/>
      <c r="F8" s="159"/>
      <c r="G8" s="551"/>
      <c r="H8" s="551"/>
      <c r="I8" s="551"/>
      <c r="J8" s="551"/>
      <c r="K8" s="551"/>
      <c r="L8" s="551"/>
      <c r="M8" s="551"/>
    </row>
    <row r="9" spans="2:6" ht="15.75">
      <c r="B9" s="159"/>
      <c r="C9" s="159"/>
      <c r="D9" s="157"/>
      <c r="E9" s="159"/>
      <c r="F9" s="159"/>
    </row>
    <row r="10" spans="1:13" ht="15.75">
      <c r="A10" s="713" t="s">
        <v>511</v>
      </c>
      <c r="B10" s="161" t="s">
        <v>243</v>
      </c>
      <c r="C10" s="161" t="s">
        <v>2</v>
      </c>
      <c r="D10" s="714" t="s">
        <v>512</v>
      </c>
      <c r="E10" s="161" t="s">
        <v>513</v>
      </c>
      <c r="F10" s="160" t="s">
        <v>514</v>
      </c>
      <c r="G10" s="160" t="s">
        <v>515</v>
      </c>
      <c r="H10" s="918" t="s">
        <v>635</v>
      </c>
      <c r="I10" s="919"/>
      <c r="J10" s="869" t="s">
        <v>516</v>
      </c>
      <c r="K10" s="922"/>
      <c r="L10" s="923"/>
      <c r="M10" s="173"/>
    </row>
    <row r="11" spans="1:13" ht="15.75">
      <c r="A11" s="715"/>
      <c r="B11" s="716"/>
      <c r="C11" s="716"/>
      <c r="D11" s="717" t="s">
        <v>517</v>
      </c>
      <c r="E11" s="716" t="s">
        <v>518</v>
      </c>
      <c r="F11" s="718" t="s">
        <v>519</v>
      </c>
      <c r="G11" s="718" t="s">
        <v>520</v>
      </c>
      <c r="H11" s="920"/>
      <c r="I11" s="921"/>
      <c r="J11" s="869" t="s">
        <v>179</v>
      </c>
      <c r="K11" s="924"/>
      <c r="L11" s="925"/>
      <c r="M11" s="173">
        <v>2006</v>
      </c>
    </row>
    <row r="12" spans="1:13" ht="15.75">
      <c r="A12" s="715"/>
      <c r="B12" s="716"/>
      <c r="C12" s="716"/>
      <c r="D12" s="717" t="s">
        <v>521</v>
      </c>
      <c r="E12" s="716" t="s">
        <v>522</v>
      </c>
      <c r="F12" s="718" t="s">
        <v>523</v>
      </c>
      <c r="G12" s="718" t="s">
        <v>524</v>
      </c>
      <c r="H12" s="920"/>
      <c r="I12" s="921"/>
      <c r="J12" s="719" t="s">
        <v>527</v>
      </c>
      <c r="K12" s="716" t="s">
        <v>528</v>
      </c>
      <c r="L12" s="716" t="s">
        <v>529</v>
      </c>
      <c r="M12" s="720"/>
    </row>
    <row r="13" spans="1:13" ht="15.75">
      <c r="A13" s="715"/>
      <c r="B13" s="716"/>
      <c r="C13" s="716"/>
      <c r="D13" s="717" t="s">
        <v>530</v>
      </c>
      <c r="E13" s="716" t="s">
        <v>531</v>
      </c>
      <c r="F13" s="718"/>
      <c r="G13" s="718"/>
      <c r="H13" s="920"/>
      <c r="I13" s="921"/>
      <c r="J13" s="719" t="s">
        <v>535</v>
      </c>
      <c r="K13" s="716" t="s">
        <v>536</v>
      </c>
      <c r="L13" s="716" t="s">
        <v>636</v>
      </c>
      <c r="M13" s="720"/>
    </row>
    <row r="14" spans="1:13" ht="15.75">
      <c r="A14" s="721"/>
      <c r="B14" s="176"/>
      <c r="C14" s="176"/>
      <c r="D14" s="722"/>
      <c r="E14" s="176" t="s">
        <v>538</v>
      </c>
      <c r="F14" s="175"/>
      <c r="G14" s="175"/>
      <c r="H14" s="920"/>
      <c r="I14" s="921"/>
      <c r="J14" s="723"/>
      <c r="K14" s="176" t="s">
        <v>540</v>
      </c>
      <c r="L14" s="176"/>
      <c r="M14" s="178"/>
    </row>
    <row r="15" spans="1:13" ht="15.75">
      <c r="A15" s="724"/>
      <c r="B15" s="180"/>
      <c r="C15" s="180"/>
      <c r="D15" s="725"/>
      <c r="E15" s="180"/>
      <c r="F15" s="180"/>
      <c r="G15" s="726"/>
      <c r="H15" s="926"/>
      <c r="I15" s="927"/>
      <c r="J15" s="727"/>
      <c r="K15" s="181"/>
      <c r="L15" s="181"/>
      <c r="M15" s="181"/>
    </row>
    <row r="16" spans="1:13" ht="15.75">
      <c r="A16" s="728" t="s">
        <v>541</v>
      </c>
      <c r="B16" s="184">
        <v>600</v>
      </c>
      <c r="C16" s="184">
        <v>60014</v>
      </c>
      <c r="D16" s="729" t="s">
        <v>637</v>
      </c>
      <c r="E16" s="184" t="s">
        <v>543</v>
      </c>
      <c r="F16" s="184"/>
      <c r="G16" s="730"/>
      <c r="H16" s="928"/>
      <c r="I16" s="929"/>
      <c r="J16" s="188"/>
      <c r="K16" s="185"/>
      <c r="L16" s="185"/>
      <c r="M16" s="185"/>
    </row>
    <row r="17" spans="1:13" ht="15.75">
      <c r="A17" s="728"/>
      <c r="B17" s="184"/>
      <c r="C17" s="184"/>
      <c r="D17" s="729" t="s">
        <v>638</v>
      </c>
      <c r="E17" s="184" t="s">
        <v>545</v>
      </c>
      <c r="F17" s="184" t="s">
        <v>570</v>
      </c>
      <c r="G17" s="731">
        <v>2963</v>
      </c>
      <c r="H17" s="930">
        <v>95</v>
      </c>
      <c r="I17" s="931"/>
      <c r="J17" s="734">
        <v>196</v>
      </c>
      <c r="K17" s="735"/>
      <c r="L17" s="735">
        <v>176</v>
      </c>
      <c r="M17" s="736">
        <v>2496</v>
      </c>
    </row>
    <row r="18" spans="1:13" ht="15.75">
      <c r="A18" s="728"/>
      <c r="B18" s="184"/>
      <c r="C18" s="184"/>
      <c r="D18" s="737" t="s">
        <v>639</v>
      </c>
      <c r="E18" s="184"/>
      <c r="F18" s="184"/>
      <c r="G18" s="731"/>
      <c r="H18" s="930"/>
      <c r="I18" s="929"/>
      <c r="J18" s="734"/>
      <c r="K18" s="735"/>
      <c r="L18" s="738"/>
      <c r="M18" s="736"/>
    </row>
    <row r="19" spans="1:13" ht="15.75">
      <c r="A19" s="739"/>
      <c r="B19" s="189"/>
      <c r="C19" s="189"/>
      <c r="D19" s="737"/>
      <c r="E19" s="189"/>
      <c r="F19" s="189"/>
      <c r="G19" s="740"/>
      <c r="H19" s="932"/>
      <c r="I19" s="933"/>
      <c r="J19" s="741"/>
      <c r="K19" s="742"/>
      <c r="L19" s="743"/>
      <c r="M19" s="742"/>
    </row>
    <row r="20" spans="1:13" ht="15.75">
      <c r="A20" s="744"/>
      <c r="B20" s="745"/>
      <c r="C20" s="745"/>
      <c r="D20" s="746"/>
      <c r="E20" s="745"/>
      <c r="F20" s="745"/>
      <c r="G20" s="747"/>
      <c r="H20" s="747"/>
      <c r="I20" s="747"/>
      <c r="J20" s="748"/>
      <c r="K20" s="748"/>
      <c r="L20" s="749"/>
      <c r="M20" s="734"/>
    </row>
    <row r="21" spans="1:13" ht="15.75">
      <c r="A21" s="724" t="s">
        <v>550</v>
      </c>
      <c r="B21" s="180">
        <v>600</v>
      </c>
      <c r="C21" s="180">
        <v>60014</v>
      </c>
      <c r="D21" s="725" t="s">
        <v>640</v>
      </c>
      <c r="E21" s="180" t="s">
        <v>563</v>
      </c>
      <c r="F21" s="180"/>
      <c r="G21" s="750"/>
      <c r="H21" s="934"/>
      <c r="I21" s="904"/>
      <c r="J21" s="751"/>
      <c r="K21" s="751"/>
      <c r="L21" s="751"/>
      <c r="M21" s="751"/>
    </row>
    <row r="22" spans="1:13" ht="15.75">
      <c r="A22" s="728"/>
      <c r="B22" s="184"/>
      <c r="C22" s="184"/>
      <c r="D22" s="752" t="s">
        <v>641</v>
      </c>
      <c r="E22" s="184" t="s">
        <v>545</v>
      </c>
      <c r="F22" s="184" t="s">
        <v>570</v>
      </c>
      <c r="G22" s="736">
        <v>1070</v>
      </c>
      <c r="H22" s="930">
        <v>120</v>
      </c>
      <c r="I22" s="929"/>
      <c r="J22" s="735"/>
      <c r="K22" s="735"/>
      <c r="L22" s="738"/>
      <c r="M22" s="735">
        <v>950</v>
      </c>
    </row>
    <row r="23" spans="1:13" ht="15.75">
      <c r="A23" s="739"/>
      <c r="B23" s="189"/>
      <c r="C23" s="189"/>
      <c r="D23" s="737" t="s">
        <v>642</v>
      </c>
      <c r="E23" s="189"/>
      <c r="F23" s="189"/>
      <c r="G23" s="753"/>
      <c r="H23" s="932"/>
      <c r="I23" s="761"/>
      <c r="J23" s="742"/>
      <c r="K23" s="742"/>
      <c r="L23" s="742"/>
      <c r="M23" s="742"/>
    </row>
    <row r="24" spans="1:13" ht="15.75">
      <c r="A24" s="754"/>
      <c r="B24" s="755"/>
      <c r="C24" s="755"/>
      <c r="D24" s="756"/>
      <c r="E24" s="755"/>
      <c r="F24" s="755"/>
      <c r="G24" s="757"/>
      <c r="H24" s="758"/>
      <c r="I24" s="758"/>
      <c r="J24" s="535"/>
      <c r="K24" s="535"/>
      <c r="L24" s="535"/>
      <c r="M24" s="759"/>
    </row>
    <row r="25" spans="1:13" ht="15.75">
      <c r="A25" s="728" t="s">
        <v>554</v>
      </c>
      <c r="B25" s="184">
        <v>754</v>
      </c>
      <c r="C25" s="184">
        <v>75411</v>
      </c>
      <c r="D25" s="729" t="s">
        <v>643</v>
      </c>
      <c r="E25" s="184" t="s">
        <v>593</v>
      </c>
      <c r="F25" s="184" t="s">
        <v>607</v>
      </c>
      <c r="G25" s="731">
        <v>6513.5</v>
      </c>
      <c r="H25" s="930">
        <v>3380</v>
      </c>
      <c r="I25" s="931"/>
      <c r="J25" s="735">
        <v>500</v>
      </c>
      <c r="K25" s="735">
        <v>900</v>
      </c>
      <c r="L25" s="735"/>
      <c r="M25" s="735">
        <f>G25-H25-J25-K25</f>
        <v>1733.5</v>
      </c>
    </row>
    <row r="26" spans="1:13" ht="15.75">
      <c r="A26" s="728"/>
      <c r="B26" s="184"/>
      <c r="C26" s="184"/>
      <c r="D26" s="729" t="s">
        <v>608</v>
      </c>
      <c r="E26" s="184" t="s">
        <v>595</v>
      </c>
      <c r="F26" s="184"/>
      <c r="G26" s="731"/>
      <c r="H26" s="932"/>
      <c r="I26" s="761"/>
      <c r="J26" s="734"/>
      <c r="K26" s="735"/>
      <c r="L26" s="735"/>
      <c r="M26" s="735"/>
    </row>
    <row r="27" spans="1:13" ht="15.75">
      <c r="A27" s="935"/>
      <c r="B27" s="903"/>
      <c r="C27" s="903"/>
      <c r="D27" s="903"/>
      <c r="E27" s="903"/>
      <c r="F27" s="903"/>
      <c r="G27" s="903"/>
      <c r="H27" s="838"/>
      <c r="I27" s="838"/>
      <c r="J27" s="903"/>
      <c r="K27" s="903"/>
      <c r="L27" s="903"/>
      <c r="M27" s="904"/>
    </row>
    <row r="28" spans="1:13" ht="15.75">
      <c r="A28" s="760"/>
      <c r="B28" s="684"/>
      <c r="C28" s="684"/>
      <c r="D28" s="517"/>
      <c r="E28" s="517"/>
      <c r="F28" s="517"/>
      <c r="G28" s="678"/>
      <c r="H28" s="936"/>
      <c r="I28" s="904"/>
      <c r="J28" s="678"/>
      <c r="K28" s="678"/>
      <c r="L28" s="678"/>
      <c r="M28" s="764"/>
    </row>
    <row r="29" spans="1:13" ht="15.75">
      <c r="A29" s="744" t="s">
        <v>558</v>
      </c>
      <c r="B29" s="765">
        <v>801</v>
      </c>
      <c r="C29" s="765">
        <v>80120</v>
      </c>
      <c r="D29" s="766" t="s">
        <v>644</v>
      </c>
      <c r="E29" s="184" t="s">
        <v>604</v>
      </c>
      <c r="F29" s="767" t="s">
        <v>570</v>
      </c>
      <c r="G29" s="768">
        <v>286.5</v>
      </c>
      <c r="H29" s="937">
        <v>1.5</v>
      </c>
      <c r="I29" s="938"/>
      <c r="J29" s="769">
        <v>125</v>
      </c>
      <c r="K29" s="657"/>
      <c r="L29" s="770">
        <v>80</v>
      </c>
      <c r="M29" s="768">
        <v>80</v>
      </c>
    </row>
    <row r="30" spans="1:13" ht="15.75">
      <c r="A30" s="744"/>
      <c r="B30" s="655"/>
      <c r="C30" s="655"/>
      <c r="D30" s="766" t="s">
        <v>645</v>
      </c>
      <c r="E30" s="184" t="s">
        <v>595</v>
      </c>
      <c r="F30" s="531"/>
      <c r="G30" s="657"/>
      <c r="H30" s="939"/>
      <c r="I30" s="710"/>
      <c r="J30" s="657"/>
      <c r="K30" s="657"/>
      <c r="L30" s="657"/>
      <c r="M30" s="771"/>
    </row>
    <row r="31" spans="1:13" ht="15.75">
      <c r="A31" s="772"/>
      <c r="B31" s="664"/>
      <c r="C31" s="664"/>
      <c r="D31" s="773" t="s">
        <v>624</v>
      </c>
      <c r="E31" s="666"/>
      <c r="F31" s="666"/>
      <c r="G31" s="666"/>
      <c r="H31" s="940"/>
      <c r="I31" s="761"/>
      <c r="J31" s="666"/>
      <c r="K31" s="666"/>
      <c r="L31" s="666"/>
      <c r="M31" s="774"/>
    </row>
    <row r="32" spans="1:13" ht="15.75">
      <c r="A32" s="744"/>
      <c r="B32" s="941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1"/>
    </row>
    <row r="33" spans="1:13" ht="15.75">
      <c r="A33" s="744" t="s">
        <v>561</v>
      </c>
      <c r="B33" s="775">
        <v>801</v>
      </c>
      <c r="C33" s="776">
        <v>80120</v>
      </c>
      <c r="D33" s="775" t="s">
        <v>592</v>
      </c>
      <c r="E33" s="777" t="s">
        <v>593</v>
      </c>
      <c r="F33" s="775" t="s">
        <v>619</v>
      </c>
      <c r="G33" s="776">
        <v>237.023</v>
      </c>
      <c r="H33" s="942">
        <v>35.523</v>
      </c>
      <c r="I33" s="943"/>
      <c r="J33" s="776">
        <v>1.5</v>
      </c>
      <c r="K33" s="775"/>
      <c r="L33" s="778">
        <v>200</v>
      </c>
      <c r="M33" s="775"/>
    </row>
    <row r="34" spans="1:13" ht="15.75">
      <c r="A34" s="744"/>
      <c r="B34" s="779"/>
      <c r="C34" s="780"/>
      <c r="D34" s="779" t="s">
        <v>646</v>
      </c>
      <c r="E34" s="781" t="s">
        <v>595</v>
      </c>
      <c r="F34" s="779"/>
      <c r="G34" s="780"/>
      <c r="H34" s="944"/>
      <c r="I34" s="710"/>
      <c r="J34" s="780"/>
      <c r="K34" s="779"/>
      <c r="L34" s="781" t="s">
        <v>647</v>
      </c>
      <c r="M34" s="779"/>
    </row>
    <row r="35" spans="1:13" ht="15.75">
      <c r="A35" s="744"/>
      <c r="B35" s="782"/>
      <c r="C35" s="783"/>
      <c r="D35" s="782" t="s">
        <v>648</v>
      </c>
      <c r="E35" s="783"/>
      <c r="F35" s="782"/>
      <c r="G35" s="783"/>
      <c r="H35" s="945"/>
      <c r="I35" s="761"/>
      <c r="J35" s="783"/>
      <c r="K35" s="782"/>
      <c r="L35" s="784" t="s">
        <v>649</v>
      </c>
      <c r="M35" s="782"/>
    </row>
    <row r="36" spans="1:13" ht="15.75">
      <c r="A36" s="744"/>
      <c r="B36" s="941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13" ht="15.75">
      <c r="A37" s="724" t="s">
        <v>565</v>
      </c>
      <c r="B37" s="180">
        <v>851</v>
      </c>
      <c r="C37" s="180">
        <v>85111</v>
      </c>
      <c r="D37" s="725" t="s">
        <v>643</v>
      </c>
      <c r="E37" s="180" t="s">
        <v>593</v>
      </c>
      <c r="F37" s="180" t="s">
        <v>626</v>
      </c>
      <c r="G37" s="785">
        <v>241033</v>
      </c>
      <c r="H37" s="946">
        <v>193325.405</v>
      </c>
      <c r="I37" s="947"/>
      <c r="J37" s="788">
        <v>600</v>
      </c>
      <c r="K37" s="789"/>
      <c r="L37" s="790"/>
      <c r="M37" s="790">
        <f>G37-H37-J37</f>
        <v>47107.595</v>
      </c>
    </row>
    <row r="38" spans="1:13" ht="15.75">
      <c r="A38" s="728"/>
      <c r="B38" s="184"/>
      <c r="C38" s="184"/>
      <c r="D38" s="729" t="s">
        <v>627</v>
      </c>
      <c r="E38" s="184" t="s">
        <v>595</v>
      </c>
      <c r="F38" s="184"/>
      <c r="G38" s="791"/>
      <c r="H38" s="948"/>
      <c r="I38" s="710"/>
      <c r="J38" s="792"/>
      <c r="K38" s="793"/>
      <c r="L38" s="794"/>
      <c r="M38" s="794"/>
    </row>
    <row r="39" spans="1:13" ht="15.75">
      <c r="A39" s="739"/>
      <c r="B39" s="189"/>
      <c r="C39" s="189"/>
      <c r="D39" s="737"/>
      <c r="E39" s="189"/>
      <c r="F39" s="189"/>
      <c r="G39" s="795"/>
      <c r="H39" s="949"/>
      <c r="I39" s="761"/>
      <c r="J39" s="796"/>
      <c r="K39" s="797"/>
      <c r="L39" s="797"/>
      <c r="M39" s="797"/>
    </row>
    <row r="40" spans="1:13" ht="15.75">
      <c r="A40" s="950"/>
      <c r="B40" s="170"/>
      <c r="C40" s="170"/>
      <c r="D40" s="170"/>
      <c r="E40" s="170"/>
      <c r="F40" s="170"/>
      <c r="G40" s="170"/>
      <c r="H40" s="787"/>
      <c r="I40" s="787"/>
      <c r="J40" s="170"/>
      <c r="K40" s="170"/>
      <c r="L40" s="170"/>
      <c r="M40" s="171"/>
    </row>
    <row r="41" spans="1:14" ht="25.5" customHeight="1">
      <c r="A41" s="798"/>
      <c r="B41" s="195"/>
      <c r="C41" s="195"/>
      <c r="D41" s="799"/>
      <c r="E41" s="800" t="s">
        <v>472</v>
      </c>
      <c r="F41" s="800"/>
      <c r="G41" s="801">
        <f>G17+G22+G25+G29+G33+G37</f>
        <v>252103.023</v>
      </c>
      <c r="H41" s="951">
        <f>H17+H22+H25+H29+H33+H37</f>
        <v>196957.42799999999</v>
      </c>
      <c r="I41" s="952"/>
      <c r="J41" s="801">
        <f>J17+J22+J25+J29+J33+J37</f>
        <v>1422.5</v>
      </c>
      <c r="K41" s="801">
        <f>K17+K22+K25+K29+K33+K37</f>
        <v>900</v>
      </c>
      <c r="L41" s="801">
        <f>L17+L22+L25+L29+L33+L37</f>
        <v>456</v>
      </c>
      <c r="M41" s="801">
        <f>M17+M22+M25+M29+M33+M37</f>
        <v>52367.095</v>
      </c>
      <c r="N41" s="802"/>
    </row>
    <row r="42" ht="15">
      <c r="A42" s="547" t="s">
        <v>650</v>
      </c>
    </row>
    <row r="43" ht="15">
      <c r="D43" s="547"/>
    </row>
    <row r="44" ht="15">
      <c r="D44" s="547"/>
    </row>
    <row r="45" spans="3:12" ht="15">
      <c r="C45" s="551" t="s">
        <v>651</v>
      </c>
      <c r="D45" s="953" t="s">
        <v>652</v>
      </c>
      <c r="E45" s="954"/>
      <c r="F45" s="954"/>
      <c r="G45" s="954"/>
      <c r="H45" s="954"/>
      <c r="I45" s="954"/>
      <c r="J45" s="954"/>
      <c r="K45" s="954"/>
      <c r="L45" s="954"/>
    </row>
    <row r="46" spans="3:12" ht="15">
      <c r="C46" s="551" t="s">
        <v>653</v>
      </c>
      <c r="D46" s="953" t="s">
        <v>654</v>
      </c>
      <c r="E46" s="954"/>
      <c r="F46" s="954"/>
      <c r="G46" s="954"/>
      <c r="H46" s="954"/>
      <c r="I46" s="954"/>
      <c r="J46" s="954"/>
      <c r="K46" s="954"/>
      <c r="L46" s="954"/>
    </row>
    <row r="47" spans="3:12" ht="15">
      <c r="C47" s="551" t="s">
        <v>655</v>
      </c>
      <c r="D47" s="953" t="s">
        <v>656</v>
      </c>
      <c r="E47" s="954"/>
      <c r="F47" s="954"/>
      <c r="G47" s="954"/>
      <c r="H47" s="954"/>
      <c r="I47" s="954"/>
      <c r="J47" s="954"/>
      <c r="K47" s="954"/>
      <c r="L47" s="954"/>
    </row>
    <row r="48" spans="4:12" ht="15">
      <c r="D48" s="706" t="s">
        <v>657</v>
      </c>
      <c r="E48" s="803"/>
      <c r="F48" s="803"/>
      <c r="G48" s="803"/>
      <c r="H48" s="803"/>
      <c r="I48" s="803"/>
      <c r="J48" s="803"/>
      <c r="K48" s="803"/>
      <c r="L48" s="803"/>
    </row>
  </sheetData>
  <mergeCells count="33">
    <mergeCell ref="H41:I41"/>
    <mergeCell ref="D45:L45"/>
    <mergeCell ref="D46:L46"/>
    <mergeCell ref="D47:L47"/>
    <mergeCell ref="H37:I37"/>
    <mergeCell ref="H38:I38"/>
    <mergeCell ref="H39:I39"/>
    <mergeCell ref="A40:M40"/>
    <mergeCell ref="H33:I33"/>
    <mergeCell ref="H34:I34"/>
    <mergeCell ref="H35:I35"/>
    <mergeCell ref="B36:M36"/>
    <mergeCell ref="H29:I29"/>
    <mergeCell ref="H30:I30"/>
    <mergeCell ref="H31:I31"/>
    <mergeCell ref="B32:M32"/>
    <mergeCell ref="H25:I25"/>
    <mergeCell ref="H26:I26"/>
    <mergeCell ref="A27:M27"/>
    <mergeCell ref="H28:I28"/>
    <mergeCell ref="H19:I19"/>
    <mergeCell ref="H21:I21"/>
    <mergeCell ref="H22:I22"/>
    <mergeCell ref="H23:I23"/>
    <mergeCell ref="H15:I15"/>
    <mergeCell ref="H16:I16"/>
    <mergeCell ref="H17:I17"/>
    <mergeCell ref="H18:I18"/>
    <mergeCell ref="A6:M6"/>
    <mergeCell ref="A7:M7"/>
    <mergeCell ref="H10:I14"/>
    <mergeCell ref="J10:L10"/>
    <mergeCell ref="J11:L11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workbookViewId="0" topLeftCell="A1">
      <selection activeCell="B2" sqref="B2"/>
    </sheetView>
  </sheetViews>
  <sheetFormatPr defaultColWidth="9.140625" defaultRowHeight="12.75"/>
  <cols>
    <col min="1" max="1" width="6.00390625" style="804" customWidth="1"/>
    <col min="2" max="2" width="48.00390625" style="804" customWidth="1"/>
    <col min="3" max="3" width="27.28125" style="804" customWidth="1"/>
    <col min="4" max="4" width="18.28125" style="804" customWidth="1"/>
    <col min="5" max="16384" width="9.140625" style="804" customWidth="1"/>
  </cols>
  <sheetData>
    <row r="1" ht="15">
      <c r="C1" s="805" t="s">
        <v>658</v>
      </c>
    </row>
    <row r="2" ht="15">
      <c r="C2" s="805" t="s">
        <v>659</v>
      </c>
    </row>
    <row r="3" ht="15">
      <c r="C3" s="805" t="s">
        <v>212</v>
      </c>
    </row>
    <row r="4" ht="15">
      <c r="C4" s="805" t="s">
        <v>217</v>
      </c>
    </row>
    <row r="7" spans="1:4" ht="18.75">
      <c r="A7" s="955" t="s">
        <v>660</v>
      </c>
      <c r="B7" s="955"/>
      <c r="C7" s="955"/>
      <c r="D7" s="955"/>
    </row>
    <row r="10" spans="1:4" ht="52.5" customHeight="1">
      <c r="A10" s="806" t="s">
        <v>661</v>
      </c>
      <c r="B10" s="806" t="s">
        <v>662</v>
      </c>
      <c r="C10" s="807" t="s">
        <v>663</v>
      </c>
      <c r="D10" s="806" t="s">
        <v>664</v>
      </c>
    </row>
    <row r="11" spans="1:4" ht="15">
      <c r="A11" s="808"/>
      <c r="B11" s="809"/>
      <c r="C11" s="816"/>
      <c r="D11" s="808"/>
    </row>
    <row r="12" spans="1:4" ht="15.75">
      <c r="A12" s="817" t="s">
        <v>665</v>
      </c>
      <c r="B12" s="818" t="s">
        <v>666</v>
      </c>
      <c r="C12" s="819" t="s">
        <v>667</v>
      </c>
      <c r="D12" s="820">
        <v>843141</v>
      </c>
    </row>
    <row r="13" spans="1:4" ht="15">
      <c r="A13" s="821"/>
      <c r="B13" s="818" t="s">
        <v>668</v>
      </c>
      <c r="C13" s="819"/>
      <c r="D13" s="821"/>
    </row>
    <row r="14" spans="1:4" ht="15">
      <c r="A14" s="821"/>
      <c r="B14" s="818" t="s">
        <v>669</v>
      </c>
      <c r="C14" s="819"/>
      <c r="D14" s="821"/>
    </row>
    <row r="15" spans="1:4" ht="15">
      <c r="A15" s="821"/>
      <c r="B15" s="818" t="s">
        <v>670</v>
      </c>
      <c r="C15" s="819"/>
      <c r="D15" s="820"/>
    </row>
    <row r="16" spans="1:4" ht="15">
      <c r="A16" s="821"/>
      <c r="B16" s="818" t="s">
        <v>671</v>
      </c>
      <c r="C16" s="819"/>
      <c r="D16" s="821"/>
    </row>
    <row r="17" spans="1:4" ht="15">
      <c r="A17" s="821"/>
      <c r="B17" s="818" t="s">
        <v>672</v>
      </c>
      <c r="C17" s="819" t="s">
        <v>673</v>
      </c>
      <c r="D17" s="820">
        <v>830000</v>
      </c>
    </row>
    <row r="18" spans="1:4" ht="15">
      <c r="A18" s="821"/>
      <c r="B18" s="818" t="s">
        <v>674</v>
      </c>
      <c r="C18" s="819"/>
      <c r="D18" s="820"/>
    </row>
    <row r="19" spans="1:4" ht="15">
      <c r="A19" s="821"/>
      <c r="B19" s="818" t="s">
        <v>675</v>
      </c>
      <c r="C19" s="819"/>
      <c r="D19" s="821"/>
    </row>
    <row r="20" spans="1:4" ht="15">
      <c r="A20" s="821"/>
      <c r="B20" s="818" t="s">
        <v>676</v>
      </c>
      <c r="C20" s="819"/>
      <c r="D20" s="821"/>
    </row>
    <row r="21" spans="1:4" ht="15">
      <c r="A21" s="821"/>
      <c r="B21" s="818" t="s">
        <v>677</v>
      </c>
      <c r="C21" s="819" t="s">
        <v>678</v>
      </c>
      <c r="D21" s="820">
        <v>792780</v>
      </c>
    </row>
    <row r="22" spans="1:4" ht="15">
      <c r="A22" s="822"/>
      <c r="B22" s="823" t="s">
        <v>679</v>
      </c>
      <c r="C22" s="824"/>
      <c r="D22" s="822"/>
    </row>
    <row r="23" spans="1:4" ht="15.75">
      <c r="A23" s="825"/>
      <c r="B23" s="826" t="s">
        <v>680</v>
      </c>
      <c r="C23" s="827"/>
      <c r="D23" s="828">
        <f>SUM(D12:D21)</f>
        <v>2465921</v>
      </c>
    </row>
    <row r="24" spans="1:4" ht="15">
      <c r="A24" s="808"/>
      <c r="B24" s="809"/>
      <c r="C24" s="816"/>
      <c r="D24" s="808"/>
    </row>
    <row r="25" spans="1:4" ht="15.75">
      <c r="A25" s="817" t="s">
        <v>681</v>
      </c>
      <c r="B25" s="818" t="s">
        <v>682</v>
      </c>
      <c r="C25" s="819" t="s">
        <v>683</v>
      </c>
      <c r="D25" s="820">
        <v>330000</v>
      </c>
    </row>
    <row r="26" spans="1:4" ht="15">
      <c r="A26" s="821"/>
      <c r="B26" s="818" t="s">
        <v>684</v>
      </c>
      <c r="C26" s="819" t="s">
        <v>683</v>
      </c>
      <c r="D26" s="820">
        <v>220000</v>
      </c>
    </row>
    <row r="27" spans="1:4" ht="15">
      <c r="A27" s="821"/>
      <c r="B27" s="818" t="s">
        <v>685</v>
      </c>
      <c r="C27" s="819"/>
      <c r="D27" s="821"/>
    </row>
    <row r="28" spans="1:4" ht="15">
      <c r="A28" s="822"/>
      <c r="B28" s="823" t="s">
        <v>686</v>
      </c>
      <c r="C28" s="824"/>
      <c r="D28" s="821"/>
    </row>
    <row r="29" spans="1:4" ht="15.75">
      <c r="A29" s="825"/>
      <c r="B29" s="826" t="s">
        <v>687</v>
      </c>
      <c r="C29" s="829"/>
      <c r="D29" s="828">
        <f>SUM(D25:D28)</f>
        <v>550000</v>
      </c>
    </row>
    <row r="30" ht="15">
      <c r="B30" s="830"/>
    </row>
    <row r="31" ht="15">
      <c r="B31" s="830"/>
    </row>
    <row r="32" spans="1:4" ht="15.75">
      <c r="A32" s="956" t="s">
        <v>688</v>
      </c>
      <c r="B32" s="957"/>
      <c r="C32" s="957"/>
      <c r="D32" s="957"/>
    </row>
    <row r="33" spans="1:4" ht="15">
      <c r="A33" s="830"/>
      <c r="B33" s="830"/>
      <c r="C33" s="830"/>
      <c r="D33" s="830"/>
    </row>
    <row r="34" spans="1:4" ht="15">
      <c r="A34" s="830" t="s">
        <v>689</v>
      </c>
      <c r="B34" s="830"/>
      <c r="C34" s="831">
        <v>38272727</v>
      </c>
      <c r="D34" s="830"/>
    </row>
    <row r="35" spans="1:4" ht="15">
      <c r="A35" s="830" t="s">
        <v>690</v>
      </c>
      <c r="B35" s="830"/>
      <c r="C35" s="831">
        <v>40188648</v>
      </c>
      <c r="D35" s="830"/>
    </row>
    <row r="36" spans="1:4" ht="15">
      <c r="A36" s="830" t="s">
        <v>691</v>
      </c>
      <c r="B36" s="830"/>
      <c r="C36" s="831"/>
      <c r="D36" s="830"/>
    </row>
    <row r="37" spans="1:4" ht="15">
      <c r="A37" s="830" t="s">
        <v>692</v>
      </c>
      <c r="B37" s="830"/>
      <c r="C37" s="831"/>
      <c r="D37" s="830"/>
    </row>
    <row r="38" spans="1:4" ht="15">
      <c r="A38" s="830" t="s">
        <v>693</v>
      </c>
      <c r="B38" s="830"/>
      <c r="C38" s="831">
        <f>C34-C35</f>
        <v>-1915921</v>
      </c>
      <c r="D38" s="830"/>
    </row>
    <row r="39" spans="1:4" ht="15">
      <c r="A39" s="830"/>
      <c r="B39" s="830"/>
      <c r="C39" s="832"/>
      <c r="D39" s="830"/>
    </row>
    <row r="41" spans="1:4" ht="15.75">
      <c r="A41" s="956" t="s">
        <v>694</v>
      </c>
      <c r="B41" s="956"/>
      <c r="C41" s="956"/>
      <c r="D41" s="956"/>
    </row>
    <row r="43" spans="1:5" ht="15">
      <c r="A43" s="830" t="s">
        <v>695</v>
      </c>
      <c r="B43" s="830"/>
      <c r="C43" s="831">
        <v>843141</v>
      </c>
      <c r="D43" s="830"/>
      <c r="E43" s="830"/>
    </row>
    <row r="44" spans="1:5" ht="15">
      <c r="A44" s="830" t="s">
        <v>696</v>
      </c>
      <c r="B44" s="830"/>
      <c r="C44" s="831" t="s">
        <v>697</v>
      </c>
      <c r="D44" s="830"/>
      <c r="E44" s="830"/>
    </row>
    <row r="45" spans="1:5" ht="15">
      <c r="A45" s="830" t="s">
        <v>698</v>
      </c>
      <c r="B45" s="830"/>
      <c r="C45" s="831" t="s">
        <v>697</v>
      </c>
      <c r="D45" s="830"/>
      <c r="E45" s="830"/>
    </row>
    <row r="46" spans="1:5" ht="15">
      <c r="A46" s="830" t="s">
        <v>699</v>
      </c>
      <c r="B46" s="830"/>
      <c r="C46" s="831">
        <v>830000</v>
      </c>
      <c r="D46" s="830"/>
      <c r="E46" s="830"/>
    </row>
    <row r="47" spans="1:5" ht="15">
      <c r="A47" s="830" t="s">
        <v>700</v>
      </c>
      <c r="B47" s="830"/>
      <c r="C47" s="833">
        <v>792780</v>
      </c>
      <c r="D47" s="830"/>
      <c r="E47" s="830"/>
    </row>
    <row r="48" spans="1:5" ht="15">
      <c r="A48" s="830"/>
      <c r="B48" s="830"/>
      <c r="C48" s="830"/>
      <c r="D48" s="830"/>
      <c r="E48" s="830"/>
    </row>
    <row r="49" spans="1:5" ht="15.75">
      <c r="A49" s="956" t="s">
        <v>701</v>
      </c>
      <c r="B49" s="956"/>
      <c r="C49" s="956"/>
      <c r="D49" s="956"/>
      <c r="E49" s="830"/>
    </row>
    <row r="50" spans="1:5" ht="15">
      <c r="A50" s="830"/>
      <c r="B50" s="830"/>
      <c r="C50" s="834"/>
      <c r="D50" s="830"/>
      <c r="E50" s="830"/>
    </row>
    <row r="51" spans="1:4" ht="15">
      <c r="A51" s="830" t="s">
        <v>702</v>
      </c>
      <c r="B51" s="830"/>
      <c r="C51" s="831" t="s">
        <v>697</v>
      </c>
      <c r="D51" s="830"/>
    </row>
    <row r="52" spans="1:4" ht="15">
      <c r="A52" s="830" t="s">
        <v>703</v>
      </c>
      <c r="B52" s="830"/>
      <c r="C52" s="831" t="s">
        <v>697</v>
      </c>
      <c r="D52" s="830"/>
    </row>
    <row r="53" spans="1:4" ht="15">
      <c r="A53" s="830" t="s">
        <v>704</v>
      </c>
      <c r="B53" s="830"/>
      <c r="C53" s="831" t="s">
        <v>697</v>
      </c>
      <c r="D53" s="830"/>
    </row>
    <row r="54" spans="1:4" ht="15">
      <c r="A54" s="830"/>
      <c r="B54" s="830"/>
      <c r="C54" s="830"/>
      <c r="D54" s="830"/>
    </row>
    <row r="55" spans="1:4" ht="15">
      <c r="A55" s="830"/>
      <c r="B55" s="830"/>
      <c r="C55" s="830"/>
      <c r="D55" s="830"/>
    </row>
    <row r="56" spans="1:4" ht="15">
      <c r="A56" s="830"/>
      <c r="B56" s="830"/>
      <c r="C56" s="830"/>
      <c r="D56" s="830"/>
    </row>
    <row r="57" spans="1:4" ht="15">
      <c r="A57" s="830"/>
      <c r="B57" s="830"/>
      <c r="C57" s="830"/>
      <c r="D57" s="830"/>
    </row>
  </sheetData>
  <mergeCells count="4">
    <mergeCell ref="A7:D7"/>
    <mergeCell ref="A32:D32"/>
    <mergeCell ref="A41:D41"/>
    <mergeCell ref="A49:D49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Starostwo Powiatu Grodziskiego</cp:lastModifiedBy>
  <cp:lastPrinted>2005-03-24T13:29:23Z</cp:lastPrinted>
  <dcterms:created xsi:type="dcterms:W3CDTF">2004-10-28T08:43:55Z</dcterms:created>
  <dcterms:modified xsi:type="dcterms:W3CDTF">2005-04-05T11:04:25Z</dcterms:modified>
  <cp:category/>
  <cp:version/>
  <cp:contentType/>
  <cp:contentStatus/>
</cp:coreProperties>
</file>